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yoshi\Desktop\(2校) 付録の校正0717\付録\"/>
    </mc:Choice>
  </mc:AlternateContent>
  <xr:revisionPtr revIDLastSave="0" documentId="13_ncr:1_{5DA1A6FB-B1D8-4731-93E3-C9DEE3F5F77E}" xr6:coauthVersionLast="45" xr6:coauthVersionMax="45" xr10:uidLastSave="{00000000-0000-0000-0000-000000000000}"/>
  <bookViews>
    <workbookView xWindow="-108" yWindow="-108" windowWidth="23256" windowHeight="14016" activeTab="2" xr2:uid="{00000000-000D-0000-FFFF-FFFF00000000}"/>
  </bookViews>
  <sheets>
    <sheet name="表紙" sheetId="15" r:id="rId1"/>
    <sheet name="ｽｸﾘｰﾆﾝｸﾞ" sheetId="9" r:id="rId2"/>
    <sheet name="最適化" sheetId="14" r:id="rId3"/>
  </sheets>
  <definedNames>
    <definedName name="_xlnm.Print_Area" localSheetId="1">ｽｸﾘｰﾆﾝｸﾞ!$B$2:$T$201</definedName>
    <definedName name="_xlnm.Print_Area" localSheetId="2">最適化!$B$2:$U$198</definedName>
    <definedName name="_xlnm.Print_Area" localSheetId="0">表紙!$B$2:$P$49</definedName>
  </definedNames>
  <calcPr calcId="191029"/>
  <extLst>
    <ext xmlns:x14="http://schemas.microsoft.com/office/spreadsheetml/2009/9/main" uri="{79F54976-1DA5-4618-B147-4CDE4B953A38}">
      <x14:workbookPr defaultImageDpi="32767"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3" i="9" l="1"/>
  <c r="G183" i="9"/>
  <c r="G182" i="9"/>
  <c r="J182" i="9" s="1"/>
  <c r="G181" i="9"/>
  <c r="G180" i="9"/>
  <c r="J180" i="9" s="1"/>
  <c r="G179" i="9"/>
  <c r="J179" i="9" s="1"/>
  <c r="G178" i="9"/>
  <c r="J178" i="9" s="1"/>
  <c r="G177" i="9"/>
  <c r="J177" i="9" s="1"/>
  <c r="G192" i="9"/>
  <c r="J181" i="9"/>
  <c r="J193" i="9"/>
  <c r="G168" i="9"/>
  <c r="J183" i="9" l="1"/>
  <c r="J61" i="14" l="1"/>
  <c r="K61" i="14"/>
  <c r="L61" i="14"/>
  <c r="F88" i="9" l="1"/>
  <c r="H177" i="14" l="1"/>
  <c r="H176" i="14"/>
  <c r="G176" i="14"/>
  <c r="G177" i="14"/>
  <c r="F177" i="14"/>
  <c r="E177" i="14"/>
  <c r="F176" i="14"/>
  <c r="E176" i="14"/>
  <c r="J85" i="14"/>
  <c r="N85" i="14" s="1"/>
  <c r="R85" i="14" s="1"/>
  <c r="J86" i="14"/>
  <c r="N86" i="14" s="1"/>
  <c r="R86" i="14" s="1"/>
  <c r="J87" i="14"/>
  <c r="N87" i="14" s="1"/>
  <c r="R87" i="14" s="1"/>
  <c r="J88" i="14"/>
  <c r="N88" i="14" s="1"/>
  <c r="R88" i="14" s="1"/>
  <c r="J89" i="14"/>
  <c r="N89" i="14" s="1"/>
  <c r="R89" i="14" s="1"/>
  <c r="J90" i="14"/>
  <c r="N90" i="14" s="1"/>
  <c r="R90" i="14" s="1"/>
  <c r="J91" i="14"/>
  <c r="N91" i="14" s="1"/>
  <c r="R91" i="14" s="1"/>
  <c r="J92" i="14"/>
  <c r="N92" i="14" s="1"/>
  <c r="R92" i="14" s="1"/>
  <c r="J93" i="14"/>
  <c r="N93" i="14" s="1"/>
  <c r="R93" i="14" s="1"/>
  <c r="J94" i="14"/>
  <c r="N94" i="14" s="1"/>
  <c r="R94" i="14" s="1"/>
  <c r="J95" i="14"/>
  <c r="N95" i="14" s="1"/>
  <c r="R95" i="14" s="1"/>
  <c r="J96" i="14"/>
  <c r="N96" i="14" s="1"/>
  <c r="R96" i="14" s="1"/>
  <c r="J97" i="14"/>
  <c r="N97" i="14" s="1"/>
  <c r="R97" i="14" s="1"/>
  <c r="J98" i="14"/>
  <c r="N98" i="14" s="1"/>
  <c r="R98" i="14" s="1"/>
  <c r="J99" i="14"/>
  <c r="N99" i="14" s="1"/>
  <c r="R99" i="14" s="1"/>
  <c r="J84" i="14"/>
  <c r="E101" i="14"/>
  <c r="D145" i="14" s="1"/>
  <c r="E100" i="14"/>
  <c r="N61" i="14"/>
  <c r="P61" i="14"/>
  <c r="J62" i="14"/>
  <c r="K62" i="14"/>
  <c r="O62" i="14" s="1"/>
  <c r="L62" i="14"/>
  <c r="P62" i="14" s="1"/>
  <c r="J63" i="14"/>
  <c r="N63" i="14" s="1"/>
  <c r="K63" i="14"/>
  <c r="O63" i="14" s="1"/>
  <c r="S63" i="14" s="1"/>
  <c r="L63" i="14"/>
  <c r="P63" i="14" s="1"/>
  <c r="J64" i="14"/>
  <c r="N64" i="14" s="1"/>
  <c r="K64" i="14"/>
  <c r="O64" i="14" s="1"/>
  <c r="L64" i="14"/>
  <c r="P64" i="14" s="1"/>
  <c r="T64" i="14" s="1"/>
  <c r="J65" i="14"/>
  <c r="N65" i="14" s="1"/>
  <c r="K65" i="14"/>
  <c r="O65" i="14" s="1"/>
  <c r="L65" i="14"/>
  <c r="P65" i="14" s="1"/>
  <c r="J66" i="14"/>
  <c r="N66" i="14" s="1"/>
  <c r="K66" i="14"/>
  <c r="O66" i="14" s="1"/>
  <c r="L66" i="14"/>
  <c r="P66" i="14" s="1"/>
  <c r="J67" i="14"/>
  <c r="N67" i="14" s="1"/>
  <c r="K67" i="14"/>
  <c r="O67" i="14" s="1"/>
  <c r="L67" i="14"/>
  <c r="P67" i="14" s="1"/>
  <c r="J68" i="14"/>
  <c r="N68" i="14" s="1"/>
  <c r="K68" i="14"/>
  <c r="O68" i="14" s="1"/>
  <c r="L68" i="14"/>
  <c r="P68" i="14" s="1"/>
  <c r="T68" i="14" s="1"/>
  <c r="J69" i="14"/>
  <c r="N69" i="14" s="1"/>
  <c r="K69" i="14"/>
  <c r="O69" i="14" s="1"/>
  <c r="L69" i="14"/>
  <c r="P69" i="14" s="1"/>
  <c r="J70" i="14"/>
  <c r="N70" i="14" s="1"/>
  <c r="R70" i="14" s="1"/>
  <c r="K70" i="14"/>
  <c r="O70" i="14" s="1"/>
  <c r="L70" i="14"/>
  <c r="P70" i="14" s="1"/>
  <c r="J71" i="14"/>
  <c r="N71" i="14" s="1"/>
  <c r="K71" i="14"/>
  <c r="O71" i="14" s="1"/>
  <c r="L71" i="14"/>
  <c r="P71" i="14" s="1"/>
  <c r="J72" i="14"/>
  <c r="N72" i="14" s="1"/>
  <c r="K72" i="14"/>
  <c r="O72" i="14" s="1"/>
  <c r="L72" i="14"/>
  <c r="P72" i="14" s="1"/>
  <c r="J73" i="14"/>
  <c r="N73" i="14" s="1"/>
  <c r="K73" i="14"/>
  <c r="O73" i="14" s="1"/>
  <c r="L73" i="14"/>
  <c r="P73" i="14" s="1"/>
  <c r="J74" i="14"/>
  <c r="N74" i="14" s="1"/>
  <c r="R74" i="14" s="1"/>
  <c r="K74" i="14"/>
  <c r="O74" i="14" s="1"/>
  <c r="L74" i="14"/>
  <c r="P74" i="14" s="1"/>
  <c r="J75" i="14"/>
  <c r="N75" i="14" s="1"/>
  <c r="K75" i="14"/>
  <c r="O75" i="14" s="1"/>
  <c r="S75" i="14" s="1"/>
  <c r="L75" i="14"/>
  <c r="P75" i="14" s="1"/>
  <c r="L60" i="14"/>
  <c r="P60" i="14" s="1"/>
  <c r="K60" i="14"/>
  <c r="O60" i="14" s="1"/>
  <c r="J60" i="14"/>
  <c r="N60" i="14" s="1"/>
  <c r="F76" i="14"/>
  <c r="G76" i="14"/>
  <c r="F77" i="14"/>
  <c r="G77" i="14"/>
  <c r="E77" i="14"/>
  <c r="E76" i="14"/>
  <c r="J25" i="14"/>
  <c r="J112" i="14" l="1"/>
  <c r="L118" i="14"/>
  <c r="G117" i="14"/>
  <c r="L77" i="14"/>
  <c r="K77" i="14"/>
  <c r="F119" i="14"/>
  <c r="K119" i="14"/>
  <c r="S73" i="14"/>
  <c r="G116" i="14"/>
  <c r="L116" i="14"/>
  <c r="T70" i="14"/>
  <c r="F115" i="14"/>
  <c r="K115" i="14"/>
  <c r="S69" i="14"/>
  <c r="F111" i="14"/>
  <c r="K111" i="14"/>
  <c r="S65" i="14"/>
  <c r="L108" i="14"/>
  <c r="T62" i="14"/>
  <c r="G120" i="14"/>
  <c r="L120" i="14"/>
  <c r="T74" i="14"/>
  <c r="E118" i="14"/>
  <c r="J118" i="14"/>
  <c r="R72" i="14"/>
  <c r="E114" i="14"/>
  <c r="J114" i="14"/>
  <c r="R68" i="14"/>
  <c r="G112" i="14"/>
  <c r="L112" i="14"/>
  <c r="T66" i="14"/>
  <c r="F112" i="14"/>
  <c r="E110" i="14"/>
  <c r="J110" i="14"/>
  <c r="R64" i="14"/>
  <c r="F120" i="14"/>
  <c r="E115" i="14"/>
  <c r="E111" i="14"/>
  <c r="L121" i="14"/>
  <c r="T75" i="14"/>
  <c r="J119" i="14"/>
  <c r="R73" i="14"/>
  <c r="K116" i="14"/>
  <c r="S70" i="14"/>
  <c r="L113" i="14"/>
  <c r="T67" i="14"/>
  <c r="K112" i="14"/>
  <c r="S66" i="14"/>
  <c r="L109" i="14"/>
  <c r="T63" i="14"/>
  <c r="J107" i="14"/>
  <c r="R61" i="14"/>
  <c r="O61" i="14"/>
  <c r="O76" i="14" s="1"/>
  <c r="G121" i="14"/>
  <c r="F116" i="14"/>
  <c r="K117" i="14"/>
  <c r="G106" i="14"/>
  <c r="P77" i="14"/>
  <c r="T60" i="14"/>
  <c r="F121" i="14"/>
  <c r="E120" i="14"/>
  <c r="G118" i="14"/>
  <c r="F117" i="14"/>
  <c r="E116" i="14"/>
  <c r="G114" i="14"/>
  <c r="F113" i="14"/>
  <c r="E112" i="14"/>
  <c r="G110" i="14"/>
  <c r="F109" i="14"/>
  <c r="F106" i="14"/>
  <c r="S60" i="14"/>
  <c r="P76" i="14"/>
  <c r="T72" i="14"/>
  <c r="S67" i="14"/>
  <c r="G109" i="14"/>
  <c r="K121" i="14"/>
  <c r="J116" i="14"/>
  <c r="L110" i="14"/>
  <c r="E106" i="14"/>
  <c r="K113" i="14"/>
  <c r="K120" i="14"/>
  <c r="S74" i="14"/>
  <c r="L117" i="14"/>
  <c r="T71" i="14"/>
  <c r="J115" i="14"/>
  <c r="R69" i="14"/>
  <c r="J111" i="14"/>
  <c r="R65" i="14"/>
  <c r="K108" i="14"/>
  <c r="S62" i="14"/>
  <c r="E121" i="14"/>
  <c r="J121" i="14"/>
  <c r="R75" i="14"/>
  <c r="G119" i="14"/>
  <c r="L119" i="14"/>
  <c r="T73" i="14"/>
  <c r="F118" i="14"/>
  <c r="K118" i="14"/>
  <c r="S72" i="14"/>
  <c r="E117" i="14"/>
  <c r="J117" i="14"/>
  <c r="R71" i="14"/>
  <c r="G115" i="14"/>
  <c r="L115" i="14"/>
  <c r="T69" i="14"/>
  <c r="F114" i="14"/>
  <c r="K114" i="14"/>
  <c r="S68" i="14"/>
  <c r="E113" i="14"/>
  <c r="J113" i="14"/>
  <c r="R67" i="14"/>
  <c r="G111" i="14"/>
  <c r="L111" i="14"/>
  <c r="T65" i="14"/>
  <c r="F110" i="14"/>
  <c r="K110" i="14"/>
  <c r="S64" i="14"/>
  <c r="E109" i="14"/>
  <c r="J109" i="14"/>
  <c r="R63" i="14"/>
  <c r="G107" i="14"/>
  <c r="L107" i="14"/>
  <c r="T61" i="14"/>
  <c r="R60" i="14"/>
  <c r="S71" i="14"/>
  <c r="R66" i="14"/>
  <c r="N84" i="14"/>
  <c r="J106" i="14" s="1"/>
  <c r="J101" i="14"/>
  <c r="J100" i="14"/>
  <c r="E119" i="14"/>
  <c r="G113" i="14"/>
  <c r="F108" i="14"/>
  <c r="J120" i="14"/>
  <c r="L114" i="14"/>
  <c r="K109" i="14"/>
  <c r="J77" i="14"/>
  <c r="N62" i="14"/>
  <c r="N77" i="14" s="1"/>
  <c r="J76" i="14"/>
  <c r="L76" i="14"/>
  <c r="K76" i="14"/>
  <c r="O77" i="14" l="1"/>
  <c r="K106" i="14"/>
  <c r="N101" i="14"/>
  <c r="R84" i="14"/>
  <c r="N100" i="14"/>
  <c r="F107" i="14"/>
  <c r="F122" i="14" s="1"/>
  <c r="K107" i="14"/>
  <c r="S61" i="14"/>
  <c r="S76" i="14" s="1"/>
  <c r="K133" i="14" s="1"/>
  <c r="E107" i="14"/>
  <c r="L106" i="14"/>
  <c r="L122" i="14" s="1"/>
  <c r="D137" i="14" s="1"/>
  <c r="E108" i="14"/>
  <c r="J108" i="14"/>
  <c r="J122" i="14" s="1"/>
  <c r="D128" i="14" s="1"/>
  <c r="R62" i="14"/>
  <c r="R77" i="14" s="1"/>
  <c r="N76" i="14"/>
  <c r="T77" i="14"/>
  <c r="T76" i="14"/>
  <c r="O137" i="14" s="1"/>
  <c r="G108" i="14"/>
  <c r="G122" i="14" s="1"/>
  <c r="K122" i="14" l="1"/>
  <c r="D133" i="14" s="1"/>
  <c r="E122" i="14"/>
  <c r="G133" i="14" s="1"/>
  <c r="F140" i="14"/>
  <c r="G137" i="14"/>
  <c r="O128" i="14"/>
  <c r="S77" i="14"/>
  <c r="R76" i="14"/>
  <c r="G128" i="14" s="1"/>
  <c r="F139" i="14" s="1"/>
  <c r="G145" i="14" s="1"/>
  <c r="K128" i="14"/>
  <c r="K137" i="14"/>
  <c r="O133" i="14"/>
  <c r="F141" i="14"/>
  <c r="R101" i="14"/>
  <c r="R100" i="14"/>
  <c r="G186" i="14" s="1"/>
  <c r="J28" i="9"/>
  <c r="F41" i="9" s="1"/>
  <c r="F54" i="9" s="1"/>
  <c r="K28" i="9"/>
  <c r="G41" i="9" s="1"/>
  <c r="G54" i="9" s="1"/>
  <c r="L28" i="9"/>
  <c r="N28" i="9"/>
  <c r="Q28" i="9" s="1"/>
  <c r="N41" i="9" s="1"/>
  <c r="N54" i="9" s="1"/>
  <c r="J29" i="9"/>
  <c r="M29" i="9" s="1"/>
  <c r="K29" i="9"/>
  <c r="G42" i="9" s="1"/>
  <c r="G55" i="9" s="1"/>
  <c r="L29" i="9"/>
  <c r="H42" i="9" s="1"/>
  <c r="H55" i="9" s="1"/>
  <c r="J30" i="9"/>
  <c r="F43" i="9" s="1"/>
  <c r="F56" i="9" s="1"/>
  <c r="K30" i="9"/>
  <c r="G43" i="9" s="1"/>
  <c r="G56" i="9" s="1"/>
  <c r="L30" i="9"/>
  <c r="O30" i="9" s="1"/>
  <c r="J31" i="9"/>
  <c r="M31" i="9" s="1"/>
  <c r="J44" i="9" s="1"/>
  <c r="J57" i="9" s="1"/>
  <c r="K31" i="9"/>
  <c r="N31" i="9" s="1"/>
  <c r="L31" i="9"/>
  <c r="H44" i="9" s="1"/>
  <c r="H57" i="9" s="1"/>
  <c r="J32" i="9"/>
  <c r="M32" i="9" s="1"/>
  <c r="K32" i="9"/>
  <c r="N32" i="9" s="1"/>
  <c r="Q32" i="9" s="1"/>
  <c r="N45" i="9" s="1"/>
  <c r="N58" i="9" s="1"/>
  <c r="L32" i="9"/>
  <c r="H45" i="9" s="1"/>
  <c r="H58" i="9" s="1"/>
  <c r="J33" i="9"/>
  <c r="M33" i="9" s="1"/>
  <c r="K33" i="9"/>
  <c r="L33" i="9"/>
  <c r="H46" i="9" s="1"/>
  <c r="H59" i="9" s="1"/>
  <c r="J34" i="9"/>
  <c r="F47" i="9" s="1"/>
  <c r="F60" i="9" s="1"/>
  <c r="K34" i="9"/>
  <c r="N34" i="9" s="1"/>
  <c r="K47" i="9" s="1"/>
  <c r="K60" i="9" s="1"/>
  <c r="L34" i="9"/>
  <c r="O34" i="9"/>
  <c r="R34" i="9" s="1"/>
  <c r="O47" i="9" s="1"/>
  <c r="O60" i="9" s="1"/>
  <c r="J35" i="9"/>
  <c r="M35" i="9" s="1"/>
  <c r="J48" i="9" s="1"/>
  <c r="J61" i="9" s="1"/>
  <c r="K35" i="9"/>
  <c r="N35" i="9" s="1"/>
  <c r="L35" i="9"/>
  <c r="O35" i="9"/>
  <c r="R35" i="9" s="1"/>
  <c r="O48" i="9" s="1"/>
  <c r="O61" i="9" s="1"/>
  <c r="H41" i="9"/>
  <c r="H54" i="9" s="1"/>
  <c r="H43" i="9"/>
  <c r="H56" i="9" s="1"/>
  <c r="F44" i="9"/>
  <c r="F57" i="9" s="1"/>
  <c r="F45" i="9"/>
  <c r="F58" i="9" s="1"/>
  <c r="F46" i="9"/>
  <c r="F59" i="9" s="1"/>
  <c r="G46" i="9"/>
  <c r="G59" i="9" s="1"/>
  <c r="G47" i="9"/>
  <c r="G60" i="9" s="1"/>
  <c r="H47" i="9"/>
  <c r="H60" i="9" s="1"/>
  <c r="G48" i="9"/>
  <c r="G61" i="9" s="1"/>
  <c r="H48" i="9"/>
  <c r="H61" i="9" s="1"/>
  <c r="H85" i="9"/>
  <c r="I85" i="9"/>
  <c r="H87" i="9" s="1"/>
  <c r="J85" i="9"/>
  <c r="K85" i="9"/>
  <c r="L85" i="9"/>
  <c r="M85" i="9"/>
  <c r="L87" i="9" s="1"/>
  <c r="N85" i="9"/>
  <c r="O85" i="9"/>
  <c r="P85" i="9"/>
  <c r="Q85" i="9"/>
  <c r="P87" i="9" s="1"/>
  <c r="R85" i="9"/>
  <c r="S85" i="9"/>
  <c r="H86" i="9"/>
  <c r="I86" i="9"/>
  <c r="J86" i="9"/>
  <c r="J89" i="9" s="1"/>
  <c r="J90" i="9" s="1"/>
  <c r="J91" i="9" s="1"/>
  <c r="G164" i="9" s="1"/>
  <c r="K86" i="9"/>
  <c r="K89" i="9" s="1"/>
  <c r="L86" i="9"/>
  <c r="L89" i="9" s="1"/>
  <c r="L90" i="9" s="1"/>
  <c r="L91" i="9" s="1"/>
  <c r="G165" i="9" s="1"/>
  <c r="M86" i="9"/>
  <c r="M89" i="9" s="1"/>
  <c r="N86" i="9"/>
  <c r="N89" i="9" s="1"/>
  <c r="N90" i="9" s="1"/>
  <c r="N91" i="9" s="1"/>
  <c r="O86" i="9"/>
  <c r="O89" i="9" s="1"/>
  <c r="P86" i="9"/>
  <c r="Q86" i="9"/>
  <c r="R86" i="9"/>
  <c r="R89" i="9" s="1"/>
  <c r="R90" i="9" s="1"/>
  <c r="R91" i="9" s="1"/>
  <c r="G166" i="9" s="1"/>
  <c r="J166" i="9" s="1"/>
  <c r="S86" i="9"/>
  <c r="S89" i="9" s="1"/>
  <c r="F85" i="9"/>
  <c r="G85" i="9"/>
  <c r="F86" i="9"/>
  <c r="F89" i="9" s="1"/>
  <c r="F90" i="9" s="1"/>
  <c r="F91" i="9" s="1"/>
  <c r="G162" i="9" s="1"/>
  <c r="G86" i="9"/>
  <c r="G89" i="9" s="1"/>
  <c r="H89" i="9"/>
  <c r="H90" i="9" s="1"/>
  <c r="H91" i="9" s="1"/>
  <c r="G163" i="9" s="1"/>
  <c r="G193" i="9" s="1"/>
  <c r="F118" i="9"/>
  <c r="F134" i="9" s="1"/>
  <c r="G118" i="9"/>
  <c r="G134" i="9" s="1"/>
  <c r="H118" i="9"/>
  <c r="I118" i="9"/>
  <c r="I134" i="9" s="1"/>
  <c r="J118" i="9"/>
  <c r="J134" i="9" s="1"/>
  <c r="K118" i="9"/>
  <c r="K134" i="9" s="1"/>
  <c r="L118" i="9"/>
  <c r="F119" i="9"/>
  <c r="F135" i="9" s="1"/>
  <c r="G119" i="9"/>
  <c r="G135" i="9" s="1"/>
  <c r="H119" i="9"/>
  <c r="H124" i="9" s="1"/>
  <c r="H140" i="9" s="1"/>
  <c r="I119" i="9"/>
  <c r="J119" i="9"/>
  <c r="J135" i="9" s="1"/>
  <c r="K119" i="9"/>
  <c r="K135" i="9" s="1"/>
  <c r="L119" i="9"/>
  <c r="L124" i="9" s="1"/>
  <c r="L140" i="9" s="1"/>
  <c r="F120" i="9"/>
  <c r="G120" i="9"/>
  <c r="G136" i="9" s="1"/>
  <c r="H120" i="9"/>
  <c r="H125" i="9" s="1"/>
  <c r="H141" i="9" s="1"/>
  <c r="I120" i="9"/>
  <c r="I125" i="9" s="1"/>
  <c r="I141" i="9" s="1"/>
  <c r="J120" i="9"/>
  <c r="J125" i="9" s="1"/>
  <c r="J141" i="9" s="1"/>
  <c r="K120" i="9"/>
  <c r="K136" i="9" s="1"/>
  <c r="L120" i="9"/>
  <c r="L125" i="9" s="1"/>
  <c r="L141" i="9" s="1"/>
  <c r="E119" i="9"/>
  <c r="E135" i="9" s="1"/>
  <c r="E120" i="9"/>
  <c r="E125" i="9" s="1"/>
  <c r="E141" i="9" s="1"/>
  <c r="E118" i="9"/>
  <c r="E134" i="9" s="1"/>
  <c r="E130" i="9" l="1"/>
  <c r="E146" i="9" s="1"/>
  <c r="F87" i="9"/>
  <c r="G45" i="9"/>
  <c r="G58" i="9" s="1"/>
  <c r="F123" i="9"/>
  <c r="F139" i="9" s="1"/>
  <c r="J123" i="9"/>
  <c r="J139" i="9" s="1"/>
  <c r="K124" i="9"/>
  <c r="K140" i="9" s="1"/>
  <c r="K125" i="9"/>
  <c r="K141" i="9" s="1"/>
  <c r="G124" i="9"/>
  <c r="G140" i="9" s="1"/>
  <c r="F48" i="9"/>
  <c r="F61" i="9" s="1"/>
  <c r="K45" i="9"/>
  <c r="K58" i="9" s="1"/>
  <c r="F42" i="9"/>
  <c r="F55" i="9" s="1"/>
  <c r="M28" i="9"/>
  <c r="J124" i="9"/>
  <c r="J140" i="9" s="1"/>
  <c r="G125" i="9"/>
  <c r="G141" i="9" s="1"/>
  <c r="F124" i="9"/>
  <c r="F140" i="9" s="1"/>
  <c r="L48" i="9"/>
  <c r="L61" i="9" s="1"/>
  <c r="L47" i="9"/>
  <c r="L60" i="9" s="1"/>
  <c r="G44" i="9"/>
  <c r="G57" i="9" s="1"/>
  <c r="K41" i="9"/>
  <c r="K54" i="9" s="1"/>
  <c r="N87" i="9"/>
  <c r="I135" i="9"/>
  <c r="I124" i="9"/>
  <c r="I140" i="9" s="1"/>
  <c r="H134" i="9"/>
  <c r="H123" i="9"/>
  <c r="H139" i="9" s="1"/>
  <c r="E136" i="9"/>
  <c r="Q35" i="9"/>
  <c r="N48" i="9" s="1"/>
  <c r="N61" i="9" s="1"/>
  <c r="K48" i="9"/>
  <c r="K61" i="9" s="1"/>
  <c r="J46" i="9"/>
  <c r="J59" i="9" s="1"/>
  <c r="P33" i="9"/>
  <c r="M46" i="9" s="1"/>
  <c r="M59" i="9" s="1"/>
  <c r="P32" i="9"/>
  <c r="M45" i="9" s="1"/>
  <c r="M58" i="9" s="1"/>
  <c r="J45" i="9"/>
  <c r="J58" i="9" s="1"/>
  <c r="R30" i="9"/>
  <c r="O43" i="9" s="1"/>
  <c r="O56" i="9" s="1"/>
  <c r="L43" i="9"/>
  <c r="L56" i="9" s="1"/>
  <c r="Q31" i="9"/>
  <c r="N44" i="9" s="1"/>
  <c r="N57" i="9" s="1"/>
  <c r="K44" i="9"/>
  <c r="K57" i="9" s="1"/>
  <c r="F125" i="9"/>
  <c r="F141" i="9" s="1"/>
  <c r="F136" i="9"/>
  <c r="L123" i="9"/>
  <c r="L134" i="9"/>
  <c r="J130" i="9"/>
  <c r="J146" i="9" s="1"/>
  <c r="J136" i="9"/>
  <c r="E193" i="14"/>
  <c r="H152" i="14"/>
  <c r="J186" i="14"/>
  <c r="G123" i="9"/>
  <c r="G139" i="9" s="1"/>
  <c r="I130" i="9"/>
  <c r="I146" i="9" s="1"/>
  <c r="H129" i="9"/>
  <c r="H145" i="9" s="1"/>
  <c r="I136" i="9"/>
  <c r="H135" i="9"/>
  <c r="J87" i="9"/>
  <c r="E124" i="9"/>
  <c r="E140" i="9" s="1"/>
  <c r="L130" i="9"/>
  <c r="L146" i="9" s="1"/>
  <c r="H130" i="9"/>
  <c r="H146" i="9" s="1"/>
  <c r="K129" i="9"/>
  <c r="K145" i="9" s="1"/>
  <c r="J128" i="9"/>
  <c r="J144" i="9" s="1"/>
  <c r="L136" i="9"/>
  <c r="H136" i="9"/>
  <c r="Q89" i="9"/>
  <c r="I89" i="9"/>
  <c r="O31" i="9"/>
  <c r="L44" i="9" s="1"/>
  <c r="L57" i="9" s="1"/>
  <c r="N152" i="14"/>
  <c r="O145" i="14"/>
  <c r="E195" i="14"/>
  <c r="K123" i="9"/>
  <c r="K139" i="9" s="1"/>
  <c r="L129" i="9"/>
  <c r="L145" i="9" s="1"/>
  <c r="L135" i="9"/>
  <c r="R87" i="9"/>
  <c r="E123" i="9"/>
  <c r="E139" i="9" s="1"/>
  <c r="I123" i="9"/>
  <c r="I139" i="9" s="1"/>
  <c r="G130" i="9"/>
  <c r="G146" i="9" s="1"/>
  <c r="J129" i="9"/>
  <c r="J145" i="9" s="1"/>
  <c r="P89" i="9"/>
  <c r="P90" i="9" s="1"/>
  <c r="P91" i="9" s="1"/>
  <c r="G167" i="9" s="1"/>
  <c r="J167" i="9" s="1"/>
  <c r="K152" i="14"/>
  <c r="K145" i="14"/>
  <c r="E194" i="14"/>
  <c r="J42" i="9"/>
  <c r="J55" i="9" s="1"/>
  <c r="P29" i="9"/>
  <c r="M42" i="9" s="1"/>
  <c r="M55" i="9" s="1"/>
  <c r="O33" i="9"/>
  <c r="L46" i="9" s="1"/>
  <c r="L59" i="9" s="1"/>
  <c r="N30" i="9"/>
  <c r="O29" i="9"/>
  <c r="L42" i="9" s="1"/>
  <c r="L55" i="9" s="1"/>
  <c r="P35" i="9"/>
  <c r="M48" i="9" s="1"/>
  <c r="M61" i="9" s="1"/>
  <c r="Q34" i="9"/>
  <c r="N47" i="9" s="1"/>
  <c r="N60" i="9" s="1"/>
  <c r="M34" i="9"/>
  <c r="J47" i="9" s="1"/>
  <c r="J60" i="9" s="1"/>
  <c r="N33" i="9"/>
  <c r="K46" i="9" s="1"/>
  <c r="K59" i="9" s="1"/>
  <c r="O32" i="9"/>
  <c r="L45" i="9" s="1"/>
  <c r="L58" i="9" s="1"/>
  <c r="P31" i="9"/>
  <c r="M30" i="9"/>
  <c r="J43" i="9" s="1"/>
  <c r="J56" i="9" s="1"/>
  <c r="N29" i="9"/>
  <c r="O28" i="9"/>
  <c r="L41" i="9" s="1"/>
  <c r="L54" i="9" s="1"/>
  <c r="J164" i="9"/>
  <c r="J162" i="9"/>
  <c r="J192" i="9"/>
  <c r="J165" i="9"/>
  <c r="G194" i="9"/>
  <c r="J194" i="9" s="1"/>
  <c r="J163" i="9"/>
  <c r="K130" i="9" l="1"/>
  <c r="K146" i="9" s="1"/>
  <c r="F64" i="9"/>
  <c r="F129" i="9"/>
  <c r="F145" i="9" s="1"/>
  <c r="E129" i="9"/>
  <c r="E145" i="9" s="1"/>
  <c r="G129" i="9"/>
  <c r="G145" i="9" s="1"/>
  <c r="F128" i="9"/>
  <c r="F144" i="9" s="1"/>
  <c r="K43" i="9"/>
  <c r="K56" i="9" s="1"/>
  <c r="K42" i="9"/>
  <c r="K55" i="9" s="1"/>
  <c r="M44" i="9"/>
  <c r="M57" i="9" s="1"/>
  <c r="K128" i="9"/>
  <c r="K144" i="9" s="1"/>
  <c r="I128" i="9"/>
  <c r="I144" i="9" s="1"/>
  <c r="I129" i="9"/>
  <c r="I145" i="9" s="1"/>
  <c r="M134" i="9"/>
  <c r="G155" i="9" s="1"/>
  <c r="J155" i="9" s="1"/>
  <c r="E128" i="9"/>
  <c r="E144" i="9" s="1"/>
  <c r="P28" i="9"/>
  <c r="M41" i="9" s="1"/>
  <c r="M54" i="9" s="1"/>
  <c r="J41" i="9"/>
  <c r="J54" i="9" s="1"/>
  <c r="R32" i="9"/>
  <c r="O45" i="9" s="1"/>
  <c r="O58" i="9" s="1"/>
  <c r="G128" i="9"/>
  <c r="G144" i="9" s="1"/>
  <c r="R31" i="9"/>
  <c r="O44" i="9" s="1"/>
  <c r="O57" i="9" s="1"/>
  <c r="H128" i="9"/>
  <c r="H144" i="9" s="1"/>
  <c r="R28" i="9"/>
  <c r="O41" i="9" s="1"/>
  <c r="O54" i="9" s="1"/>
  <c r="F147" i="14"/>
  <c r="L139" i="9"/>
  <c r="M139" i="9" s="1"/>
  <c r="G153" i="9" s="1"/>
  <c r="J153" i="9" s="1"/>
  <c r="L128" i="9"/>
  <c r="L144" i="9" s="1"/>
  <c r="F130" i="9"/>
  <c r="F146" i="9" s="1"/>
  <c r="Q33" i="9"/>
  <c r="N46" i="9" s="1"/>
  <c r="N59" i="9" s="1"/>
  <c r="R29" i="9"/>
  <c r="O42" i="9" s="1"/>
  <c r="O55" i="9" s="1"/>
  <c r="Q29" i="9"/>
  <c r="N42" i="9" s="1"/>
  <c r="N55" i="9" s="1"/>
  <c r="R33" i="9"/>
  <c r="O46" i="9" s="1"/>
  <c r="O59" i="9" s="1"/>
  <c r="Q30" i="9"/>
  <c r="N43" i="9" s="1"/>
  <c r="N56" i="9" s="1"/>
  <c r="P30" i="9"/>
  <c r="M43" i="9" s="1"/>
  <c r="M56" i="9" s="1"/>
  <c r="P34" i="9"/>
  <c r="M47" i="9" s="1"/>
  <c r="M60" i="9" s="1"/>
  <c r="K64" i="9" l="1"/>
  <c r="N64" i="9"/>
  <c r="G170" i="9"/>
  <c r="M144" i="9"/>
  <c r="G169" i="9" s="1"/>
  <c r="E196" i="14"/>
  <c r="F152" i="14"/>
  <c r="G200" i="9" l="1"/>
  <c r="G185" i="9"/>
  <c r="G154" i="9"/>
  <c r="J154" i="9" s="1"/>
  <c r="K153" i="9" s="1"/>
  <c r="L153" i="9" s="1"/>
  <c r="I162" i="14"/>
  <c r="J162" i="14" s="1"/>
  <c r="K162" i="14" s="1"/>
  <c r="I164" i="14"/>
  <c r="J164" i="14" s="1"/>
  <c r="K164" i="14" s="1"/>
  <c r="I167" i="14"/>
  <c r="J167" i="14" s="1"/>
  <c r="K167" i="14" s="1"/>
  <c r="I173" i="14"/>
  <c r="J173" i="14" s="1"/>
  <c r="K173" i="14" s="1"/>
  <c r="I161" i="14"/>
  <c r="J161" i="14" s="1"/>
  <c r="K161" i="14" s="1"/>
  <c r="I166" i="14"/>
  <c r="J166" i="14" s="1"/>
  <c r="K166" i="14" s="1"/>
  <c r="I168" i="14"/>
  <c r="J168" i="14" s="1"/>
  <c r="K168" i="14" s="1"/>
  <c r="I171" i="14"/>
  <c r="J171" i="14" s="1"/>
  <c r="K171" i="14" s="1"/>
  <c r="I165" i="14"/>
  <c r="J165" i="14" s="1"/>
  <c r="K165" i="14" s="1"/>
  <c r="I170" i="14"/>
  <c r="J170" i="14" s="1"/>
  <c r="K170" i="14" s="1"/>
  <c r="I172" i="14"/>
  <c r="J172" i="14" s="1"/>
  <c r="K172" i="14" s="1"/>
  <c r="I175" i="14"/>
  <c r="J175" i="14" s="1"/>
  <c r="K175" i="14" s="1"/>
  <c r="I160" i="14"/>
  <c r="I163" i="14"/>
  <c r="I169" i="14"/>
  <c r="J169" i="14" s="1"/>
  <c r="K169" i="14" s="1"/>
  <c r="I174" i="14"/>
  <c r="J174" i="14" s="1"/>
  <c r="K174" i="14" s="1"/>
  <c r="J168" i="9"/>
  <c r="G195" i="9"/>
  <c r="J195" i="9" s="1"/>
  <c r="K177" i="9" l="1"/>
  <c r="L177" i="9" s="1"/>
  <c r="K179" i="9"/>
  <c r="L179" i="9" s="1"/>
  <c r="K180" i="9"/>
  <c r="L180" i="9" s="1"/>
  <c r="K181" i="9"/>
  <c r="L181" i="9" s="1"/>
  <c r="K182" i="9"/>
  <c r="L182" i="9" s="1"/>
  <c r="K178" i="9"/>
  <c r="L178" i="9" s="1"/>
  <c r="K193" i="9"/>
  <c r="L193" i="9" s="1"/>
  <c r="K192" i="9"/>
  <c r="L192" i="9" s="1"/>
  <c r="K194" i="9"/>
  <c r="L194" i="9" s="1"/>
  <c r="K162" i="9"/>
  <c r="L162" i="9" s="1"/>
  <c r="K166" i="9"/>
  <c r="L166" i="9" s="1"/>
  <c r="K167" i="9"/>
  <c r="L167" i="9" s="1"/>
  <c r="K165" i="9"/>
  <c r="L165" i="9" s="1"/>
  <c r="K163" i="9"/>
  <c r="L163" i="9" s="1"/>
  <c r="K164" i="9"/>
  <c r="L164" i="9" s="1"/>
  <c r="I176" i="14"/>
  <c r="J163" i="14"/>
  <c r="K163" i="14" s="1"/>
  <c r="J160" i="14"/>
  <c r="I177" i="14"/>
  <c r="K160" i="14" l="1"/>
  <c r="J177" i="14"/>
  <c r="J176" i="14"/>
  <c r="K177" i="14" l="1"/>
  <c r="K176" i="14"/>
  <c r="G185" i="14" s="1"/>
  <c r="J185" i="14" l="1"/>
  <c r="G184" i="14"/>
  <c r="O184" i="14" l="1"/>
  <c r="J184" i="14"/>
  <c r="K184" i="14" s="1"/>
  <c r="L184" i="14" s="1"/>
  <c r="F196" i="14"/>
  <c r="H196" i="14" s="1"/>
  <c r="J196" i="14" s="1"/>
  <c r="F193" i="14"/>
  <c r="H193" i="14" s="1"/>
  <c r="J193" i="14" s="1"/>
  <c r="F195" i="14"/>
  <c r="H195" i="14" s="1"/>
  <c r="J195" i="14" s="1"/>
  <c r="M184" i="14"/>
  <c r="F194" i="14"/>
  <c r="H194" i="14" s="1"/>
  <c r="J194" i="14" s="1"/>
</calcChain>
</file>

<file path=xl/sharedStrings.xml><?xml version="1.0" encoding="utf-8"?>
<sst xmlns="http://schemas.openxmlformats.org/spreadsheetml/2006/main" count="811" uniqueCount="357">
  <si>
    <t>打圧 (kN)</t>
    <rPh sb="0" eb="1">
      <t>ダ</t>
    </rPh>
    <rPh sb="1" eb="2">
      <t>アツ</t>
    </rPh>
    <phoneticPr fontId="1"/>
  </si>
  <si>
    <t>因子</t>
    <rPh sb="0" eb="2">
      <t>インシ</t>
    </rPh>
    <phoneticPr fontId="1"/>
  </si>
  <si>
    <t>処方</t>
    <rPh sb="0" eb="2">
      <t>ショホウ</t>
    </rPh>
    <phoneticPr fontId="1"/>
  </si>
  <si>
    <t>薬物濃度 (%)</t>
    <rPh sb="0" eb="2">
      <t>ヤクブツ</t>
    </rPh>
    <rPh sb="2" eb="4">
      <t>ノウド</t>
    </rPh>
    <phoneticPr fontId="1"/>
  </si>
  <si>
    <t>滑沢剤濃度 (%)</t>
    <rPh sb="0" eb="3">
      <t>カッタクザイ</t>
    </rPh>
    <rPh sb="3" eb="5">
      <t>ノウド</t>
    </rPh>
    <phoneticPr fontId="1"/>
  </si>
  <si>
    <t>誤差</t>
    <rPh sb="0" eb="2">
      <t>ゴサ</t>
    </rPh>
    <phoneticPr fontId="1"/>
  </si>
  <si>
    <t>プロセス
パラメータ</t>
    <phoneticPr fontId="1"/>
  </si>
  <si>
    <t>水準</t>
    <rPh sb="0" eb="2">
      <t>スイジュン</t>
    </rPh>
    <phoneticPr fontId="1"/>
  </si>
  <si>
    <t>特性</t>
    <rPh sb="0" eb="2">
      <t>トクセイ</t>
    </rPh>
    <phoneticPr fontId="1"/>
  </si>
  <si>
    <t>崩壊時間(sec)</t>
    <phoneticPr fontId="1"/>
  </si>
  <si>
    <t>成分</t>
    <rPh sb="0" eb="2">
      <t>セイブン</t>
    </rPh>
    <phoneticPr fontId="1"/>
  </si>
  <si>
    <t>E</t>
    <phoneticPr fontId="1"/>
  </si>
  <si>
    <t>A</t>
    <phoneticPr fontId="1"/>
  </si>
  <si>
    <t>B</t>
    <phoneticPr fontId="1"/>
  </si>
  <si>
    <t>A×B</t>
    <phoneticPr fontId="1"/>
  </si>
  <si>
    <t>C</t>
    <phoneticPr fontId="1"/>
  </si>
  <si>
    <t>D</t>
    <phoneticPr fontId="1"/>
  </si>
  <si>
    <t xml:space="preserve">            列番
No.    　　　　</t>
    <rPh sb="12" eb="13">
      <t>レツ</t>
    </rPh>
    <rPh sb="13" eb="14">
      <t>バン</t>
    </rPh>
    <phoneticPr fontId="1"/>
  </si>
  <si>
    <t>混合機仕込率 (%)</t>
    <rPh sb="0" eb="2">
      <t>コンゴウ</t>
    </rPh>
    <rPh sb="2" eb="3">
      <t>キ</t>
    </rPh>
    <rPh sb="3" eb="5">
      <t>シコ</t>
    </rPh>
    <rPh sb="5" eb="6">
      <t>リツ</t>
    </rPh>
    <phoneticPr fontId="1"/>
  </si>
  <si>
    <t>A</t>
    <phoneticPr fontId="1"/>
  </si>
  <si>
    <t>B</t>
    <phoneticPr fontId="1"/>
  </si>
  <si>
    <t>C</t>
    <phoneticPr fontId="1"/>
  </si>
  <si>
    <t>・スクリーニング実験の実験結果</t>
    <rPh sb="8" eb="10">
      <t>ジッケン</t>
    </rPh>
    <rPh sb="11" eb="13">
      <t>ジッケン</t>
    </rPh>
    <rPh sb="13" eb="15">
      <t>ケッカ</t>
    </rPh>
    <phoneticPr fontId="1"/>
  </si>
  <si>
    <t>高垣</t>
    <rPh sb="0" eb="2">
      <t>タカガキ</t>
    </rPh>
    <phoneticPr fontId="1"/>
  </si>
  <si>
    <t>実験結果</t>
    <rPh sb="0" eb="2">
      <t>ジッケン</t>
    </rPh>
    <rPh sb="2" eb="4">
      <t>ケッカ</t>
    </rPh>
    <phoneticPr fontId="1"/>
  </si>
  <si>
    <t>A×B</t>
    <phoneticPr fontId="1"/>
  </si>
  <si>
    <t>D</t>
    <phoneticPr fontId="1"/>
  </si>
  <si>
    <t>e</t>
    <phoneticPr fontId="1"/>
  </si>
  <si>
    <t>誤差</t>
  </si>
  <si>
    <t>AB交互作用項</t>
    <rPh sb="2" eb="4">
      <t>コウゴ</t>
    </rPh>
    <rPh sb="4" eb="6">
      <t>サヨウ</t>
    </rPh>
    <rPh sb="6" eb="7">
      <t>コウ</t>
    </rPh>
    <phoneticPr fontId="1"/>
  </si>
  <si>
    <t>・要因効果図の作成</t>
    <rPh sb="1" eb="3">
      <t>ヨウイン</t>
    </rPh>
    <rPh sb="3" eb="5">
      <t>コウカ</t>
    </rPh>
    <rPh sb="5" eb="6">
      <t>ズ</t>
    </rPh>
    <rPh sb="7" eb="9">
      <t>サクセイ</t>
    </rPh>
    <phoneticPr fontId="1"/>
  </si>
  <si>
    <t>崩壊時間(sec)</t>
    <phoneticPr fontId="1"/>
  </si>
  <si>
    <t>・分散分析表の計算</t>
    <rPh sb="1" eb="3">
      <t>ブンサン</t>
    </rPh>
    <rPh sb="3" eb="5">
      <t>ブンセキ</t>
    </rPh>
    <rPh sb="5" eb="6">
      <t>ヒョウ</t>
    </rPh>
    <rPh sb="7" eb="9">
      <t>ケイサン</t>
    </rPh>
    <phoneticPr fontId="1"/>
  </si>
  <si>
    <t>全平均値</t>
    <phoneticPr fontId="1"/>
  </si>
  <si>
    <t>L8</t>
  </si>
  <si>
    <t>誤差
（因子A）</t>
    <rPh sb="0" eb="2">
      <t>ゴサ</t>
    </rPh>
    <phoneticPr fontId="1"/>
  </si>
  <si>
    <t>全体</t>
    <rPh sb="0" eb="2">
      <t>ゼンタイ</t>
    </rPh>
    <phoneticPr fontId="1"/>
  </si>
  <si>
    <t>-</t>
    <phoneticPr fontId="1"/>
  </si>
  <si>
    <t>-</t>
    <phoneticPr fontId="1"/>
  </si>
  <si>
    <t>F値
分散比</t>
    <rPh sb="1" eb="2">
      <t>アタイ</t>
    </rPh>
    <rPh sb="3" eb="5">
      <t>ブンサン</t>
    </rPh>
    <rPh sb="5" eb="6">
      <t>ヒ</t>
    </rPh>
    <phoneticPr fontId="1"/>
  </si>
  <si>
    <t>N</t>
    <phoneticPr fontId="1"/>
  </si>
  <si>
    <t>因子</t>
    <rPh sb="0" eb="2">
      <t>インシ</t>
    </rPh>
    <phoneticPr fontId="1"/>
  </si>
  <si>
    <t>-</t>
    <phoneticPr fontId="1"/>
  </si>
  <si>
    <t>繰り返し誤差</t>
    <rPh sb="0" eb="1">
      <t>ク</t>
    </rPh>
    <rPh sb="2" eb="3">
      <t>カエ</t>
    </rPh>
    <rPh sb="4" eb="6">
      <t>ゴサ</t>
    </rPh>
    <phoneticPr fontId="1"/>
  </si>
  <si>
    <t>－</t>
    <phoneticPr fontId="1"/>
  </si>
  <si>
    <t>-</t>
    <phoneticPr fontId="1"/>
  </si>
  <si>
    <t>誤差</t>
    <rPh sb="0" eb="2">
      <t>ゴサ</t>
    </rPh>
    <phoneticPr fontId="1"/>
  </si>
  <si>
    <t>水準</t>
    <rPh sb="0" eb="2">
      <t>スイジュン</t>
    </rPh>
    <phoneticPr fontId="1"/>
  </si>
  <si>
    <t>データ</t>
    <phoneticPr fontId="1"/>
  </si>
  <si>
    <t>合計</t>
    <rPh sb="0" eb="2">
      <t>ゴウケイ</t>
    </rPh>
    <phoneticPr fontId="1"/>
  </si>
  <si>
    <t>水準和</t>
    <rPh sb="0" eb="2">
      <t>スイジュン</t>
    </rPh>
    <rPh sb="2" eb="3">
      <t>ワ</t>
    </rPh>
    <phoneticPr fontId="1"/>
  </si>
  <si>
    <t>・実験結果の分解</t>
    <rPh sb="1" eb="3">
      <t>ジッケン</t>
    </rPh>
    <rPh sb="3" eb="5">
      <t>ケッカ</t>
    </rPh>
    <rPh sb="6" eb="8">
      <t>ブンカイ</t>
    </rPh>
    <phoneticPr fontId="1"/>
  </si>
  <si>
    <t>全平均</t>
    <rPh sb="0" eb="1">
      <t>ゼン</t>
    </rPh>
    <rPh sb="1" eb="3">
      <t>ヘイキン</t>
    </rPh>
    <phoneticPr fontId="1"/>
  </si>
  <si>
    <t>平均</t>
    <rPh sb="0" eb="2">
      <t>ヘイキン</t>
    </rPh>
    <phoneticPr fontId="1"/>
  </si>
  <si>
    <t>誤差^2</t>
    <rPh sb="0" eb="2">
      <t>ゴサ</t>
    </rPh>
    <phoneticPr fontId="1"/>
  </si>
  <si>
    <t>T</t>
    <phoneticPr fontId="1"/>
  </si>
  <si>
    <t>・分散分析表(繰り返し計算部分)</t>
    <rPh sb="1" eb="3">
      <t>ブンサン</t>
    </rPh>
    <rPh sb="3" eb="5">
      <t>ブンセキ</t>
    </rPh>
    <rPh sb="5" eb="6">
      <t>ヒョウ</t>
    </rPh>
    <rPh sb="7" eb="8">
      <t>ク</t>
    </rPh>
    <rPh sb="9" eb="10">
      <t>カエ</t>
    </rPh>
    <rPh sb="11" eb="13">
      <t>ケイサン</t>
    </rPh>
    <rPh sb="13" eb="15">
      <t>ブブン</t>
    </rPh>
    <phoneticPr fontId="1"/>
  </si>
  <si>
    <t>全平均値を左辺に</t>
    <rPh sb="0" eb="1">
      <t>ゼン</t>
    </rPh>
    <rPh sb="1" eb="4">
      <t>ヘイキンチ</t>
    </rPh>
    <rPh sb="5" eb="7">
      <t>サヘン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</si>
  <si>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</si>
  <si>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</si>
  <si>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</si>
  <si>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・スクリーニング実験の解析結果</t>
    <rPh sb="8" eb="10">
      <t>ジッケン</t>
    </rPh>
    <rPh sb="11" eb="13">
      <t>カイセキ</t>
    </rPh>
    <rPh sb="13" eb="15">
      <t>ケッカ</t>
    </rPh>
    <phoneticPr fontId="1"/>
  </si>
  <si>
    <t>-</t>
  </si>
  <si>
    <t>－</t>
  </si>
  <si>
    <t>35（固定）</t>
    <rPh sb="3" eb="5">
      <t>コテイ</t>
    </rPh>
    <phoneticPr fontId="1"/>
  </si>
  <si>
    <t>60（固定）</t>
    <rPh sb="3" eb="5">
      <t>コテイ</t>
    </rPh>
    <phoneticPr fontId="1"/>
  </si>
  <si>
    <t>No.</t>
  </si>
  <si>
    <t>崩壊時間(sec)</t>
    <phoneticPr fontId="1"/>
  </si>
  <si>
    <t>・最適化/デザインスペース確認に用いるDoEへの割り付け</t>
    <rPh sb="1" eb="4">
      <t>サイテキカ</t>
    </rPh>
    <rPh sb="13" eb="15">
      <t>カクニン</t>
    </rPh>
    <rPh sb="16" eb="17">
      <t>モチ</t>
    </rPh>
    <phoneticPr fontId="1"/>
  </si>
  <si>
    <t>＜200</t>
    <phoneticPr fontId="1"/>
  </si>
  <si>
    <t>崩壊時間(sec)</t>
    <phoneticPr fontId="1"/>
  </si>
  <si>
    <t>因子</t>
    <rPh sb="0" eb="2">
      <t>インシ</t>
    </rPh>
    <phoneticPr fontId="1"/>
  </si>
  <si>
    <t>特性</t>
    <rPh sb="0" eb="2">
      <t>トクセイ</t>
    </rPh>
    <phoneticPr fontId="1"/>
  </si>
  <si>
    <t>崩壊時間(sec)</t>
    <phoneticPr fontId="1"/>
  </si>
  <si>
    <t>偏差</t>
    <rPh sb="0" eb="2">
      <t>ヘンサ</t>
    </rPh>
    <phoneticPr fontId="1"/>
  </si>
  <si>
    <t>平均</t>
    <rPh sb="0" eb="2">
      <t>ヘイキン</t>
    </rPh>
    <phoneticPr fontId="1"/>
  </si>
  <si>
    <t>＝</t>
    <phoneticPr fontId="1"/>
  </si>
  <si>
    <t>偏差^2</t>
    <rPh sb="0" eb="2">
      <t>ヘンサ</t>
    </rPh>
    <phoneticPr fontId="1"/>
  </si>
  <si>
    <t>因子別平均</t>
    <rPh sb="0" eb="2">
      <t>インシ</t>
    </rPh>
    <rPh sb="2" eb="3">
      <t>ベツ</t>
    </rPh>
    <rPh sb="3" eb="5">
      <t>ヘイキン</t>
    </rPh>
    <phoneticPr fontId="1"/>
  </si>
  <si>
    <t>因子別偏差</t>
    <rPh sb="0" eb="2">
      <t>インシ</t>
    </rPh>
    <rPh sb="2" eb="3">
      <t>ベツ</t>
    </rPh>
    <rPh sb="3" eb="5">
      <t>ヘンサ</t>
    </rPh>
    <phoneticPr fontId="1"/>
  </si>
  <si>
    <t>因子別偏差^2</t>
    <rPh sb="0" eb="2">
      <t>インシ</t>
    </rPh>
    <rPh sb="2" eb="3">
      <t>ベツ</t>
    </rPh>
    <rPh sb="3" eb="5">
      <t>ヘンサ</t>
    </rPh>
    <phoneticPr fontId="1"/>
  </si>
  <si>
    <t>因子間偏差積</t>
    <rPh sb="0" eb="2">
      <t>インシ</t>
    </rPh>
    <rPh sb="2" eb="3">
      <t>カン</t>
    </rPh>
    <rPh sb="3" eb="5">
      <t>ヘンサ</t>
    </rPh>
    <rPh sb="5" eb="6">
      <t>セキ</t>
    </rPh>
    <phoneticPr fontId="1"/>
  </si>
  <si>
    <t>No.</t>
    <phoneticPr fontId="1"/>
  </si>
  <si>
    <t>No.</t>
    <phoneticPr fontId="1"/>
  </si>
  <si>
    <t>+</t>
    <phoneticPr fontId="1"/>
  </si>
  <si>
    <t>+</t>
    <phoneticPr fontId="1"/>
  </si>
  <si>
    <t>＋</t>
    <phoneticPr fontId="1"/>
  </si>
  <si>
    <t>残差</t>
    <rPh sb="0" eb="2">
      <t>ザンサ</t>
    </rPh>
    <phoneticPr fontId="1"/>
  </si>
  <si>
    <t>残差^2</t>
    <rPh sb="0" eb="2">
      <t>ザンサ</t>
    </rPh>
    <phoneticPr fontId="1"/>
  </si>
  <si>
    <t>項</t>
  </si>
  <si>
    <t>標準誤差</t>
  </si>
  <si>
    <t>t値</t>
  </si>
  <si>
    <t>p値</t>
    <phoneticPr fontId="1"/>
  </si>
  <si>
    <t>・重回帰式の構築</t>
    <rPh sb="1" eb="4">
      <t>ジュウカイキ</t>
    </rPh>
    <rPh sb="4" eb="5">
      <t>シキ</t>
    </rPh>
    <rPh sb="6" eb="8">
      <t>コウチク</t>
    </rPh>
    <phoneticPr fontId="1"/>
  </si>
  <si>
    <t>・切片（誤差）の計算</t>
    <rPh sb="1" eb="3">
      <t>セッペン</t>
    </rPh>
    <rPh sb="4" eb="6">
      <t>ゴサ</t>
    </rPh>
    <rPh sb="8" eb="10">
      <t>ケイサン</t>
    </rPh>
    <phoneticPr fontId="1"/>
  </si>
  <si>
    <t>×</t>
    <phoneticPr fontId="1"/>
  </si>
  <si>
    <t>推定値／標準誤差</t>
    <rPh sb="0" eb="3">
      <t>スイテイチ</t>
    </rPh>
    <rPh sb="4" eb="6">
      <t>ヒョウジュン</t>
    </rPh>
    <rPh sb="6" eb="8">
      <t>ゴサ</t>
    </rPh>
    <phoneticPr fontId="1"/>
  </si>
  <si>
    <t>↑切片の計算は「√(V*(1／n + 因子平均^2／因子別偏差^2+ 因子平均^2／因子別偏差^2+ 因子平均^2／因子別偏差^2)」</t>
    <rPh sb="1" eb="3">
      <t>セッペン</t>
    </rPh>
    <rPh sb="4" eb="6">
      <t>ケイサン</t>
    </rPh>
    <rPh sb="19" eb="21">
      <t>インシ</t>
    </rPh>
    <rPh sb="21" eb="23">
      <t>ヘイキン</t>
    </rPh>
    <rPh sb="28" eb="29">
      <t>ベツ</t>
    </rPh>
    <rPh sb="44" eb="45">
      <t>ベツ</t>
    </rPh>
    <rPh sb="60" eb="61">
      <t>ベツ</t>
    </rPh>
    <phoneticPr fontId="1"/>
  </si>
  <si>
    <t>自由度
f</t>
    <rPh sb="0" eb="3">
      <t>ジユウド</t>
    </rPh>
    <phoneticPr fontId="1"/>
  </si>
  <si>
    <t xml:space="preserve">・重回帰式の回帰分析表2 </t>
    <rPh sb="1" eb="4">
      <t>ジュウカイキ</t>
    </rPh>
    <rPh sb="4" eb="5">
      <t>シキ</t>
    </rPh>
    <rPh sb="6" eb="8">
      <t>カイキ</t>
    </rPh>
    <rPh sb="8" eb="10">
      <t>ブンセキ</t>
    </rPh>
    <rPh sb="10" eb="11">
      <t>ヒョウ</t>
    </rPh>
    <phoneticPr fontId="1"/>
  </si>
  <si>
    <t>モデル</t>
    <phoneticPr fontId="1"/>
  </si>
  <si>
    <t>SN／ST</t>
    <phoneticPr fontId="1"/>
  </si>
  <si>
    <t>√V</t>
    <phoneticPr fontId="1"/>
  </si>
  <si>
    <t>・重回帰式の回帰分析表1</t>
    <rPh sb="1" eb="4">
      <t>ジュウカイキ</t>
    </rPh>
    <rPh sb="4" eb="5">
      <t>シキ</t>
    </rPh>
    <rPh sb="6" eb="8">
      <t>カイキ</t>
    </rPh>
    <rPh sb="8" eb="10">
      <t>ブンセキ</t>
    </rPh>
    <rPh sb="10" eb="11">
      <t>ヒョウ</t>
    </rPh>
    <phoneticPr fontId="1"/>
  </si>
  <si>
    <t>平均二乗平方根誤差
（RMSE）</t>
    <phoneticPr fontId="1"/>
  </si>
  <si>
    <t>応答</t>
    <rPh sb="0" eb="2">
      <t>オウトウ</t>
    </rPh>
    <phoneticPr fontId="1"/>
  </si>
  <si>
    <t>・実験結果の分解(総平方和＝因子A平方和+誤差平方和)/因子Aを例に</t>
    <rPh sb="1" eb="3">
      <t>ジッケン</t>
    </rPh>
    <rPh sb="3" eb="5">
      <t>ケッカ</t>
    </rPh>
    <rPh sb="6" eb="8">
      <t>ブンカイ</t>
    </rPh>
    <rPh sb="9" eb="10">
      <t>ソウ</t>
    </rPh>
    <rPh sb="10" eb="12">
      <t>ヘイホウ</t>
    </rPh>
    <rPh sb="12" eb="13">
      <t>ワ</t>
    </rPh>
    <rPh sb="14" eb="16">
      <t>インシ</t>
    </rPh>
    <rPh sb="17" eb="19">
      <t>ヘイホウ</t>
    </rPh>
    <rPh sb="19" eb="20">
      <t>ワ</t>
    </rPh>
    <rPh sb="20" eb="21">
      <t>ヘイワ</t>
    </rPh>
    <rPh sb="21" eb="23">
      <t>ゴサ</t>
    </rPh>
    <rPh sb="23" eb="25">
      <t>ヘイホウ</t>
    </rPh>
    <rPh sb="25" eb="26">
      <t>ワ</t>
    </rPh>
    <rPh sb="28" eb="30">
      <t>インシ</t>
    </rPh>
    <rPh sb="32" eb="33">
      <t>レイ</t>
    </rPh>
    <phoneticPr fontId="1"/>
  </si>
  <si>
    <t>偏差
（水準別平均値ー全平均値）
（因子A）</t>
    <rPh sb="0" eb="2">
      <t>ヘンサ</t>
    </rPh>
    <rPh sb="4" eb="6">
      <t>スイジュン</t>
    </rPh>
    <rPh sb="6" eb="7">
      <t>ベツ</t>
    </rPh>
    <rPh sb="11" eb="12">
      <t>ゼン</t>
    </rPh>
    <rPh sb="12" eb="14">
      <t>ヘイキン</t>
    </rPh>
    <rPh sb="14" eb="15">
      <t>チ</t>
    </rPh>
    <rPh sb="18" eb="20">
      <t>インシ</t>
    </rPh>
    <phoneticPr fontId="1"/>
  </si>
  <si>
    <t>偏差
（水準別平均値ー全平均値）
（因子A）</t>
    <rPh sb="0" eb="2">
      <t>ヘンサ</t>
    </rPh>
    <rPh sb="4" eb="6">
      <t>スイジュン</t>
    </rPh>
    <rPh sb="6" eb="7">
      <t>ベツ</t>
    </rPh>
    <rPh sb="7" eb="10">
      <t>ヘイキンチ</t>
    </rPh>
    <rPh sb="11" eb="12">
      <t>ゼン</t>
    </rPh>
    <rPh sb="12" eb="15">
      <t>ヘイキンチ</t>
    </rPh>
    <rPh sb="18" eb="20">
      <t>インシ</t>
    </rPh>
    <phoneticPr fontId="1"/>
  </si>
  <si>
    <t>誤差
平方和</t>
    <rPh sb="0" eb="2">
      <t>ゴサ</t>
    </rPh>
    <rPh sb="3" eb="5">
      <t>ヘイホウ</t>
    </rPh>
    <rPh sb="5" eb="6">
      <t>ワ</t>
    </rPh>
    <phoneticPr fontId="1"/>
  </si>
  <si>
    <t>因子A
平方和</t>
    <rPh sb="0" eb="2">
      <t>インシ</t>
    </rPh>
    <rPh sb="4" eb="6">
      <t>ヘイホウ</t>
    </rPh>
    <rPh sb="6" eb="7">
      <t>ワ</t>
    </rPh>
    <phoneticPr fontId="1"/>
  </si>
  <si>
    <t>総平方和</t>
    <rPh sb="0" eb="1">
      <t>ソウ</t>
    </rPh>
    <rPh sb="1" eb="3">
      <t>ヘイホウ</t>
    </rPh>
    <rPh sb="3" eb="4">
      <t>ワ</t>
    </rPh>
    <phoneticPr fontId="1"/>
  </si>
  <si>
    <t>平方和</t>
    <rPh sb="0" eb="2">
      <t>ヘイホウ</t>
    </rPh>
    <rPh sb="2" eb="3">
      <t>ワ</t>
    </rPh>
    <phoneticPr fontId="1"/>
  </si>
  <si>
    <t>誤差平方和</t>
    <rPh sb="0" eb="2">
      <t>ゴサ</t>
    </rPh>
    <rPh sb="2" eb="4">
      <t>ヘイホウ</t>
    </rPh>
    <rPh sb="4" eb="5">
      <t>ワ</t>
    </rPh>
    <phoneticPr fontId="1"/>
  </si>
  <si>
    <t>因子平方和</t>
    <rPh sb="0" eb="2">
      <t>インシ</t>
    </rPh>
    <rPh sb="2" eb="4">
      <t>ヘイホウ</t>
    </rPh>
    <rPh sb="4" eb="5">
      <t>ワ</t>
    </rPh>
    <phoneticPr fontId="1"/>
  </si>
  <si>
    <t>平方和
S</t>
    <rPh sb="0" eb="2">
      <t>ヘイホウ</t>
    </rPh>
    <rPh sb="2" eb="3">
      <t>ワ</t>
    </rPh>
    <phoneticPr fontId="1"/>
  </si>
  <si>
    <t>平均平方
V</t>
    <rPh sb="0" eb="2">
      <t>ヘイキン</t>
    </rPh>
    <rPh sb="2" eb="4">
      <t>ヘイホウ</t>
    </rPh>
    <phoneticPr fontId="1"/>
  </si>
  <si>
    <t>目標
応答値</t>
    <rPh sb="0" eb="2">
      <t>モクヒョウ</t>
    </rPh>
    <rPh sb="3" eb="5">
      <t>オウトウ</t>
    </rPh>
    <rPh sb="5" eb="6">
      <t>チ</t>
    </rPh>
    <phoneticPr fontId="1"/>
  </si>
  <si>
    <t>・最適化/デザインスペース確認に用いるDoEの因子，水準幅，応答</t>
    <rPh sb="1" eb="4">
      <t>サイテキカ</t>
    </rPh>
    <rPh sb="13" eb="15">
      <t>カクニン</t>
    </rPh>
    <rPh sb="16" eb="17">
      <t>モチ</t>
    </rPh>
    <rPh sb="23" eb="25">
      <t>インシ</t>
    </rPh>
    <rPh sb="26" eb="28">
      <t>スイジュン</t>
    </rPh>
    <rPh sb="28" eb="29">
      <t>ハバ</t>
    </rPh>
    <rPh sb="30" eb="32">
      <t>オウトウ</t>
    </rPh>
    <phoneticPr fontId="1"/>
  </si>
  <si>
    <t>因子応答間偏差積</t>
    <rPh sb="0" eb="2">
      <t>インシ</t>
    </rPh>
    <rPh sb="2" eb="4">
      <t>オウトウ</t>
    </rPh>
    <rPh sb="4" eb="5">
      <t>カン</t>
    </rPh>
    <rPh sb="5" eb="7">
      <t>ヘンサ</t>
    </rPh>
    <rPh sb="7" eb="8">
      <t>セキ</t>
    </rPh>
    <phoneticPr fontId="1"/>
  </si>
  <si>
    <t>因子応答間偏差積</t>
    <rPh sb="2" eb="4">
      <t>オウトウ</t>
    </rPh>
    <phoneticPr fontId="1"/>
  </si>
  <si>
    <t>x2，x3も同様に，，，</t>
    <rPh sb="6" eb="8">
      <t>ドウヨウ</t>
    </rPh>
    <phoneticPr fontId="1"/>
  </si>
  <si>
    <t>予測応答</t>
    <rPh sb="0" eb="2">
      <t>ヨソク</t>
    </rPh>
    <rPh sb="2" eb="4">
      <t>オウトウ</t>
    </rPh>
    <phoneticPr fontId="1"/>
  </si>
  <si>
    <t>寄与率　R2</t>
    <rPh sb="0" eb="3">
      <t>キヨリツ</t>
    </rPh>
    <phoneticPr fontId="1"/>
  </si>
  <si>
    <t>★改定履歴</t>
    <rPh sb="1" eb="3">
      <t>カイテイ</t>
    </rPh>
    <rPh sb="3" eb="5">
      <t>リレキ</t>
    </rPh>
    <phoneticPr fontId="1"/>
  </si>
  <si>
    <t>★目的</t>
    <rPh sb="1" eb="3">
      <t>モクテキ</t>
    </rPh>
    <phoneticPr fontId="1"/>
  </si>
  <si>
    <t>日付</t>
    <rPh sb="0" eb="2">
      <t>ヒヅケ</t>
    </rPh>
    <phoneticPr fontId="1"/>
  </si>
  <si>
    <t>改訂者</t>
    <rPh sb="0" eb="2">
      <t>カイテイ</t>
    </rPh>
    <rPh sb="2" eb="3">
      <t>シャ</t>
    </rPh>
    <phoneticPr fontId="1"/>
  </si>
  <si>
    <t>★注意事項</t>
    <rPh sb="1" eb="3">
      <t>チュウイ</t>
    </rPh>
    <rPh sb="3" eb="5">
      <t>ジコウ</t>
    </rPh>
    <phoneticPr fontId="1"/>
  </si>
  <si>
    <t>★免責事項</t>
    <rPh sb="1" eb="5">
      <t>メンセキジコウ</t>
    </rPh>
    <phoneticPr fontId="1"/>
  </si>
  <si>
    <t>・本ファイルの情報について，事前に予告することなく名称，内容などの改変や削除をすることがあります．作成者は、本ファイルの内容を追加または変更・削除した場合にも，利用者に対しては一切責任を負わないものとします．</t>
    <rPh sb="1" eb="2">
      <t>ホン</t>
    </rPh>
    <rPh sb="49" eb="52">
      <t>サクセイシャ</t>
    </rPh>
    <rPh sb="54" eb="55">
      <t>ホン</t>
    </rPh>
    <phoneticPr fontId="1"/>
  </si>
  <si>
    <t>・二次加工は可能ですが，個人的な利用および研究所内など限られた範囲でお使い下さい．</t>
    <rPh sb="1" eb="3">
      <t>ニジ</t>
    </rPh>
    <rPh sb="3" eb="5">
      <t>カコウ</t>
    </rPh>
    <rPh sb="6" eb="8">
      <t>カノウ</t>
    </rPh>
    <rPh sb="12" eb="15">
      <t>コジンテキ</t>
    </rPh>
    <rPh sb="16" eb="18">
      <t>リヨウ</t>
    </rPh>
    <rPh sb="21" eb="24">
      <t>ケンキュウショ</t>
    </rPh>
    <rPh sb="24" eb="25">
      <t>ナイ</t>
    </rPh>
    <rPh sb="27" eb="28">
      <t>カギ</t>
    </rPh>
    <rPh sb="31" eb="33">
      <t>ハンイ</t>
    </rPh>
    <rPh sb="35" eb="36">
      <t>ツカ</t>
    </rPh>
    <rPh sb="37" eb="38">
      <t>クダ</t>
    </rPh>
    <phoneticPr fontId="1"/>
  </si>
  <si>
    <t>改訂理由</t>
    <rPh sb="0" eb="2">
      <t>カイテイ</t>
    </rPh>
    <rPh sb="2" eb="4">
      <t>リユウ</t>
    </rPh>
    <phoneticPr fontId="1"/>
  </si>
  <si>
    <t>新規作成</t>
    <rPh sb="0" eb="2">
      <t>シンキ</t>
    </rPh>
    <rPh sb="2" eb="4">
      <t>サクセイ</t>
    </rPh>
    <phoneticPr fontId="1"/>
  </si>
  <si>
    <t>役職</t>
  </si>
  <si>
    <t>氏名</t>
  </si>
  <si>
    <t>所属</t>
  </si>
  <si>
    <t>リーダー</t>
  </si>
  <si>
    <t>製剤機械技術学会</t>
  </si>
  <si>
    <t>副リーダー</t>
  </si>
  <si>
    <t>富山大学</t>
  </si>
  <si>
    <t>星薬科大学</t>
  </si>
  <si>
    <t>キッセイ薬品工業</t>
  </si>
  <si>
    <t>アステラス製薬</t>
  </si>
  <si>
    <t>第一三共</t>
  </si>
  <si>
    <t>沢井製薬</t>
  </si>
  <si>
    <t>大正製薬</t>
  </si>
  <si>
    <t>田辺三菱製薬</t>
  </si>
  <si>
    <t>日本新薬</t>
  </si>
  <si>
    <t>大塚製薬</t>
  </si>
  <si>
    <t>富士フィルム</t>
  </si>
  <si>
    <t>千寿製薬</t>
  </si>
  <si>
    <t>協和発酵キリン</t>
  </si>
  <si>
    <t>EAファーマ</t>
  </si>
  <si>
    <t>★FGメンバー(作成者)</t>
    <rPh sb="8" eb="11">
      <t>サクセイシャ</t>
    </rPh>
    <phoneticPr fontId="1"/>
  </si>
  <si>
    <t>・間違い等がありましたら，お近くの作成者，または連絡の着く作成者にご連絡お願い致します．</t>
    <rPh sb="1" eb="3">
      <t>マチガ</t>
    </rPh>
    <rPh sb="4" eb="5">
      <t>トウ</t>
    </rPh>
    <rPh sb="14" eb="15">
      <t>チカ</t>
    </rPh>
    <rPh sb="17" eb="20">
      <t>サクセイシャ</t>
    </rPh>
    <rPh sb="24" eb="26">
      <t>レンラク</t>
    </rPh>
    <rPh sb="27" eb="28">
      <t>ツ</t>
    </rPh>
    <rPh sb="29" eb="32">
      <t>サクセイシャ</t>
    </rPh>
    <rPh sb="34" eb="36">
      <t>レンラク</t>
    </rPh>
    <rPh sb="37" eb="38">
      <t>ネガ</t>
    </rPh>
    <rPh sb="39" eb="40">
      <t>イタ</t>
    </rPh>
    <phoneticPr fontId="1"/>
  </si>
  <si>
    <t>・本ファイルを利用した結果については，作成者は一切の責任を負いません．ご利用は使用者の責任において行なって下さい．</t>
    <rPh sb="1" eb="2">
      <t>ホン</t>
    </rPh>
    <rPh sb="19" eb="22">
      <t>サクセイシャ</t>
    </rPh>
    <rPh sb="39" eb="42">
      <t>シヨウシャ</t>
    </rPh>
    <rPh sb="53" eb="54">
      <t>クダ</t>
    </rPh>
    <phoneticPr fontId="1"/>
  </si>
  <si>
    <t>・本ファイルに表示され，あるいは取得し得るすべてのコンテンツ，テキスト，データ，情報に関する知的財産権は，製剤処方・プロセスの最適化検討FGに帰属します．</t>
    <rPh sb="1" eb="2">
      <t>ホン</t>
    </rPh>
    <phoneticPr fontId="1"/>
  </si>
  <si>
    <t>・再配布（複製・公開・販売・送信・頒布・譲渡など）を禁じます．</t>
    <rPh sb="1" eb="2">
      <t>サイ</t>
    </rPh>
    <rPh sb="2" eb="4">
      <t>ハイフ</t>
    </rPh>
    <rPh sb="26" eb="27">
      <t>キン</t>
    </rPh>
    <phoneticPr fontId="1"/>
  </si>
  <si>
    <t>[実習③]重要因子の抽出に用いる実験計画(モデルデータの解析，重要因子の抽出，リスク再評価)</t>
    <rPh sb="1" eb="3">
      <t>ジッシュウ</t>
    </rPh>
    <rPh sb="5" eb="7">
      <t>ジュウヨウ</t>
    </rPh>
    <rPh sb="7" eb="9">
      <t>インシ</t>
    </rPh>
    <rPh sb="10" eb="12">
      <t>チュウシュツ</t>
    </rPh>
    <rPh sb="13" eb="14">
      <t>モチ</t>
    </rPh>
    <rPh sb="16" eb="18">
      <t>ジッケン</t>
    </rPh>
    <rPh sb="18" eb="20">
      <t>ケイカク</t>
    </rPh>
    <rPh sb="28" eb="30">
      <t>カイセキ</t>
    </rPh>
    <rPh sb="31" eb="33">
      <t>ジュウヨウ</t>
    </rPh>
    <rPh sb="33" eb="35">
      <t>インシ</t>
    </rPh>
    <rPh sb="36" eb="38">
      <t>チュウシュツ</t>
    </rPh>
    <rPh sb="42" eb="45">
      <t>サイヒョウカ</t>
    </rPh>
    <phoneticPr fontId="1"/>
  </si>
  <si>
    <t>解析日時：</t>
    <rPh sb="0" eb="2">
      <t>カイセキ</t>
    </rPh>
    <rPh sb="2" eb="4">
      <t>ニチジ</t>
    </rPh>
    <phoneticPr fontId="1"/>
  </si>
  <si>
    <t>解析者：</t>
    <rPh sb="0" eb="2">
      <t>カイセキ</t>
    </rPh>
    <rPh sb="2" eb="3">
      <t>シャ</t>
    </rPh>
    <rPh sb="3" eb="4">
      <t>サクシャ</t>
    </rPh>
    <phoneticPr fontId="1"/>
  </si>
  <si>
    <t>偏差
(実験結果-全平均値)</t>
    <rPh sb="0" eb="2">
      <t>ヘンサ</t>
    </rPh>
    <rPh sb="4" eb="6">
      <t>ジッケン</t>
    </rPh>
    <rPh sb="6" eb="8">
      <t>ケッカ</t>
    </rPh>
    <rPh sb="9" eb="10">
      <t>ゼン</t>
    </rPh>
    <rPh sb="10" eb="13">
      <t>ヘイキンチ</t>
    </rPh>
    <phoneticPr fontId="1"/>
  </si>
  <si>
    <t>偏差^2
(実験結果-全平均値)</t>
    <rPh sb="0" eb="2">
      <t>ヘンサ</t>
    </rPh>
    <rPh sb="6" eb="8">
      <t>ジッケン</t>
    </rPh>
    <rPh sb="8" eb="10">
      <t>ケッカ</t>
    </rPh>
    <rPh sb="11" eb="12">
      <t>ゼン</t>
    </rPh>
    <rPh sb="12" eb="15">
      <t>ヘイキンチ</t>
    </rPh>
    <phoneticPr fontId="1"/>
  </si>
  <si>
    <t>偏差^2
（水準別平均値ー全平均値）
（因子A）</t>
    <rPh sb="0" eb="2">
      <t>ヘンサ</t>
    </rPh>
    <rPh sb="6" eb="8">
      <t>スイジュン</t>
    </rPh>
    <rPh sb="8" eb="9">
      <t>ベツ</t>
    </rPh>
    <rPh sb="9" eb="12">
      <t>ヘイキンチ</t>
    </rPh>
    <rPh sb="13" eb="14">
      <t>ゼン</t>
    </rPh>
    <rPh sb="14" eb="17">
      <t>ヘイキンチ</t>
    </rPh>
    <rPh sb="20" eb="22">
      <t>インシ</t>
    </rPh>
    <phoneticPr fontId="1"/>
  </si>
  <si>
    <t>誤差^2
（因子A）</t>
    <rPh sb="0" eb="2">
      <t>ゴサ</t>
    </rPh>
    <phoneticPr fontId="1"/>
  </si>
  <si>
    <t>　</t>
    <phoneticPr fontId="1"/>
  </si>
  <si>
    <t>　⇒実験結果を「ばらつかない部分」と「水準ごとにばらつく部分」と「偶然にばらつく部分に」に分解する</t>
    <rPh sb="2" eb="4">
      <t>ジッケン</t>
    </rPh>
    <rPh sb="4" eb="6">
      <t>ケッカ</t>
    </rPh>
    <rPh sb="14" eb="16">
      <t>ブブン</t>
    </rPh>
    <rPh sb="19" eb="21">
      <t>スイジュン</t>
    </rPh>
    <rPh sb="28" eb="30">
      <t>ブブン</t>
    </rPh>
    <rPh sb="33" eb="35">
      <t>グウゼン</t>
    </rPh>
    <rPh sb="40" eb="42">
      <t>ブブン</t>
    </rPh>
    <rPh sb="45" eb="47">
      <t>ブンカイ</t>
    </rPh>
    <phoneticPr fontId="1"/>
  </si>
  <si>
    <t>2乗する</t>
    <rPh sb="1" eb="2">
      <t>ジョウ</t>
    </rPh>
    <phoneticPr fontId="1"/>
  </si>
  <si>
    <t>全平均値</t>
    <rPh sb="0" eb="1">
      <t>ゼン</t>
    </rPh>
    <rPh sb="1" eb="3">
      <t>ヘイキン</t>
    </rPh>
    <rPh sb="3" eb="4">
      <t>アタイ</t>
    </rPh>
    <phoneticPr fontId="1"/>
  </si>
  <si>
    <t>偏差(実験結果－全平均値)^2</t>
    <rPh sb="0" eb="2">
      <t>ヘンサ</t>
    </rPh>
    <rPh sb="3" eb="5">
      <t>ジッケン</t>
    </rPh>
    <rPh sb="5" eb="7">
      <t>ケッカ</t>
    </rPh>
    <rPh sb="8" eb="9">
      <t>ゼン</t>
    </rPh>
    <rPh sb="9" eb="11">
      <t>ヘイキン</t>
    </rPh>
    <rPh sb="11" eb="12">
      <t>アタイ</t>
    </rPh>
    <phoneticPr fontId="1"/>
  </si>
  <si>
    <t>偏差（因子別平均値ー全平均値）</t>
    <rPh sb="0" eb="2">
      <t>ヘンサ</t>
    </rPh>
    <phoneticPr fontId="1"/>
  </si>
  <si>
    <t>偏差（因子別平均値ー全平均値）^2</t>
    <rPh sb="0" eb="2">
      <t>ヘンサ</t>
    </rPh>
    <rPh sb="3" eb="5">
      <t>インシ</t>
    </rPh>
    <rPh sb="5" eb="6">
      <t>ベツ</t>
    </rPh>
    <rPh sb="6" eb="9">
      <t>ヘイキンチ</t>
    </rPh>
    <rPh sb="10" eb="11">
      <t>ゼン</t>
    </rPh>
    <rPh sb="11" eb="14">
      <t>ヘイキンチ</t>
    </rPh>
    <phoneticPr fontId="1"/>
  </si>
  <si>
    <t>[実習④]最適化/デザインスペース確認に用いるDOE /重回帰分析によるモデリング / 最適化</t>
    <rPh sb="1" eb="3">
      <t>ジッシュウ</t>
    </rPh>
    <rPh sb="5" eb="8">
      <t>サイテキカ</t>
    </rPh>
    <rPh sb="17" eb="19">
      <t>カクニン</t>
    </rPh>
    <rPh sb="20" eb="21">
      <t>モチ</t>
    </rPh>
    <rPh sb="28" eb="31">
      <t>ジュウカイキ</t>
    </rPh>
    <rPh sb="31" eb="33">
      <t>ブンセキ</t>
    </rPh>
    <rPh sb="44" eb="47">
      <t>サイテキカ</t>
    </rPh>
    <phoneticPr fontId="1"/>
  </si>
  <si>
    <t>省略</t>
    <phoneticPr fontId="1"/>
  </si>
  <si>
    <t>一部</t>
    <rPh sb="0" eb="2">
      <t>イチブ</t>
    </rPh>
    <phoneticPr fontId="1"/>
  </si>
  <si>
    <t>2乗する</t>
    <rPh sb="1" eb="2">
      <t>ジョウ</t>
    </rPh>
    <phoneticPr fontId="1"/>
  </si>
  <si>
    <t>・重回帰式の残差</t>
    <rPh sb="1" eb="4">
      <t>ジュウカイキ</t>
    </rPh>
    <rPh sb="4" eb="5">
      <t>シキ</t>
    </rPh>
    <rPh sb="6" eb="8">
      <t>ザンサ</t>
    </rPh>
    <phoneticPr fontId="1"/>
  </si>
  <si>
    <t>製剤処方・プロセスの最適化検討FG QbD実習講習会を開催するに当たり，受講者の統計解析（分散分析・重回帰分析）に関する理解の一助となる事を目的に，FGメンバーが，本ファイルを作成する．</t>
    <rPh sb="27" eb="29">
      <t>カイサイ</t>
    </rPh>
    <rPh sb="32" eb="33">
      <t>ア</t>
    </rPh>
    <rPh sb="45" eb="47">
      <t>ブンサン</t>
    </rPh>
    <rPh sb="47" eb="49">
      <t>ブンセキ</t>
    </rPh>
    <rPh sb="50" eb="53">
      <t>ジュウカイキ</t>
    </rPh>
    <rPh sb="53" eb="55">
      <t>ブンセキ</t>
    </rPh>
    <phoneticPr fontId="1"/>
  </si>
  <si>
    <t>・重回帰分析の導入（実験結果の分解）</t>
    <rPh sb="1" eb="4">
      <t>ジュウカイキ</t>
    </rPh>
    <rPh sb="4" eb="6">
      <t>ブンセキ</t>
    </rPh>
    <rPh sb="7" eb="9">
      <t>ドウニュウ</t>
    </rPh>
    <rPh sb="10" eb="12">
      <t>ジッケン</t>
    </rPh>
    <rPh sb="12" eb="14">
      <t>ケッカ</t>
    </rPh>
    <rPh sb="15" eb="17">
      <t>ブンカイ</t>
    </rPh>
    <phoneticPr fontId="1"/>
  </si>
  <si>
    <t>=FDIST(F値, 因子の自由度, 誤差の自由度)</t>
    <phoneticPr fontId="1"/>
  </si>
  <si>
    <t>=TDIST(T値, 自由度,2)←両側検定</t>
    <rPh sb="8" eb="9">
      <t>アタイ</t>
    </rPh>
    <rPh sb="11" eb="14">
      <t>ジユウド</t>
    </rPh>
    <rPh sb="18" eb="20">
      <t>リョウガワ</t>
    </rPh>
    <rPh sb="20" eb="22">
      <t>ケンテイ</t>
    </rPh>
    <phoneticPr fontId="1"/>
  </si>
  <si>
    <t>★表題</t>
    <rPh sb="1" eb="3">
      <t>ヒョウダイ</t>
    </rPh>
    <phoneticPr fontId="1"/>
  </si>
  <si>
    <t>製剤処方・プロセスの最適化検討FG QbD実習講習会用　計算シート</t>
    <rPh sb="26" eb="27">
      <t>ヨウ</t>
    </rPh>
    <rPh sb="28" eb="30">
      <t>ケイサン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</si>
  <si>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</si>
  <si>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</si>
  <si>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</si>
  <si>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混合時間 (min)</t>
    <rPh sb="0" eb="2">
      <t>コンゴウ</t>
    </rPh>
    <rPh sb="2" eb="4">
      <t>ジカン</t>
    </rPh>
    <phoneticPr fontId="1"/>
  </si>
  <si>
    <t>#1</t>
  </si>
  <si>
    <t>#1</t>
    <phoneticPr fontId="1"/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</si>
  <si>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</si>
  <si>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</si>
  <si>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</si>
  <si>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</si>
  <si>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</si>
  <si>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</si>
  <si>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</si>
  <si>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</si>
  <si>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</si>
  <si>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</si>
  <si>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</si>
  <si>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</si>
  <si>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</si>
  <si>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</si>
  <si>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</si>
  <si>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・プーリング後分散分析表の計算</t>
    <rPh sb="6" eb="7">
      <t>ゴ</t>
    </rPh>
    <rPh sb="7" eb="9">
      <t>ブンサン</t>
    </rPh>
    <rPh sb="9" eb="11">
      <t>ブンセキ</t>
    </rPh>
    <rPh sb="11" eb="12">
      <t>ヒョウ</t>
    </rPh>
    <rPh sb="13" eb="15">
      <t>ケイサン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</si>
  <si>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</si>
  <si>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</si>
  <si>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</si>
  <si>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</si>
  <si>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e2</t>
    <phoneticPr fontId="1"/>
  </si>
  <si>
    <t>e2</t>
    <phoneticPr fontId="1"/>
  </si>
  <si>
    <t>e1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</si>
  <si>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</si>
  <si>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</si>
  <si>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</si>
  <si>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</si>
  <si>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</si>
  <si>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</si>
  <si>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L8</t>
    <phoneticPr fontId="1"/>
  </si>
  <si>
    <t>A</t>
    <phoneticPr fontId="1"/>
  </si>
  <si>
    <t>B</t>
    <phoneticPr fontId="1"/>
  </si>
  <si>
    <t>A×B</t>
    <phoneticPr fontId="1"/>
  </si>
  <si>
    <t>C</t>
    <phoneticPr fontId="1"/>
  </si>
  <si>
    <t>D</t>
    <phoneticPr fontId="1"/>
  </si>
  <si>
    <t>#1</t>
    <phoneticPr fontId="1"/>
  </si>
  <si>
    <t>#2</t>
    <phoneticPr fontId="1"/>
  </si>
  <si>
    <t>⑬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</si>
  <si>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</si>
  <si>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</si>
  <si>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</si>
  <si>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</si>
  <si>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⑫</t>
    <phoneticPr fontId="1"/>
  </si>
  <si>
    <t>⑭</t>
    <phoneticPr fontId="1"/>
  </si>
  <si>
    <t>⑲</t>
    <phoneticPr fontId="1"/>
  </si>
  <si>
    <t>⑳</t>
    <phoneticPr fontId="1"/>
  </si>
  <si>
    <t>√(誤差の平均平方V
／因子別偏差^2)</t>
    <rPh sb="2" eb="4">
      <t>ゴサ</t>
    </rPh>
    <rPh sb="5" eb="9">
      <t>ヘイキンヘイホウ</t>
    </rPh>
    <phoneticPr fontId="1"/>
  </si>
  <si>
    <t>宮嶋　勝春</t>
    <phoneticPr fontId="1"/>
  </si>
  <si>
    <t>大貫　義則</t>
    <phoneticPr fontId="1"/>
  </si>
  <si>
    <t>高山　幸三</t>
    <phoneticPr fontId="1"/>
  </si>
  <si>
    <t>一色　信行</t>
    <phoneticPr fontId="1"/>
  </si>
  <si>
    <t>則岡　　正</t>
    <phoneticPr fontId="1"/>
  </si>
  <si>
    <t>荒井　宏明</t>
    <phoneticPr fontId="1"/>
  </si>
  <si>
    <t>長友　章文</t>
    <phoneticPr fontId="1"/>
  </si>
  <si>
    <t>桑子　正行</t>
    <phoneticPr fontId="1"/>
  </si>
  <si>
    <t>高垣　恵介</t>
    <phoneticPr fontId="1"/>
  </si>
  <si>
    <t>安田　昭仁</t>
    <phoneticPr fontId="1"/>
  </si>
  <si>
    <t>藤井　拓也</t>
    <phoneticPr fontId="1"/>
  </si>
  <si>
    <t>田中　智之</t>
    <phoneticPr fontId="1"/>
  </si>
  <si>
    <t>山口　正純</t>
    <phoneticPr fontId="1"/>
  </si>
  <si>
    <t>谷村　信爾</t>
    <phoneticPr fontId="1"/>
  </si>
  <si>
    <t>小野下　智也</t>
    <phoneticPr fontId="1"/>
  </si>
  <si>
    <t>Ver</t>
    <phoneticPr fontId="1"/>
  </si>
  <si>
    <t>#1</t>
    <phoneticPr fontId="1"/>
  </si>
  <si>
    <t>高垣</t>
    <rPh sb="0" eb="2">
      <t>タカガキ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</si>
  <si>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</si>
  <si>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</si>
  <si>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</si>
  <si>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</si>
  <si>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⑥: ⑤^2</t>
    <phoneticPr fontId="1"/>
  </si>
  <si>
    <t>偏差^2</t>
    <rPh sb="0" eb="2">
      <t>ヘンサ</t>
    </rPh>
    <rPh sb="1" eb="2">
      <t>サ</t>
    </rPh>
    <phoneticPr fontId="1"/>
  </si>
  <si>
    <t>⑤:②-④</t>
    <phoneticPr fontId="1"/>
  </si>
  <si>
    <t>⑦: ⑥×24</t>
    <phoneticPr fontId="1"/>
  </si>
  <si>
    <t>・特別な指示がない限り，数字の丸めは実施しない．</t>
    <rPh sb="1" eb="3">
      <t>トクベツ</t>
    </rPh>
    <rPh sb="4" eb="6">
      <t>シジ</t>
    </rPh>
    <rPh sb="9" eb="10">
      <t>カギ</t>
    </rPh>
    <rPh sb="12" eb="14">
      <t>スウジ</t>
    </rPh>
    <rPh sb="15" eb="16">
      <t>マル</t>
    </rPh>
    <rPh sb="18" eb="20">
      <t>ジッシ</t>
    </rPh>
    <phoneticPr fontId="1"/>
  </si>
  <si>
    <t>・表示桁数は適宜，適切な表示桁数とする．</t>
    <phoneticPr fontId="1"/>
  </si>
  <si>
    <t>・データが崩れない様に，数値をコピー&amp;ペーストするのではなく，適切にリンク参照を用いる．</t>
    <rPh sb="5" eb="6">
      <t>クズ</t>
    </rPh>
    <rPh sb="9" eb="10">
      <t>ヨウ</t>
    </rPh>
    <rPh sb="12" eb="14">
      <t>スウチ</t>
    </rPh>
    <rPh sb="31" eb="33">
      <t>テキセツ</t>
    </rPh>
    <rPh sb="37" eb="39">
      <t>サンショウ</t>
    </rPh>
    <rPh sb="40" eb="41">
      <t>モチ</t>
    </rPh>
    <phoneticPr fontId="1"/>
  </si>
  <si>
    <t>=FDIST(F値, 因子の自由度, 繰り返し誤差の自由度)</t>
    <phoneticPr fontId="1"/>
  </si>
  <si>
    <t>薬物濃度 (%)</t>
    <phoneticPr fontId="1"/>
  </si>
  <si>
    <t>滑沢剤濃度 (%)</t>
    <phoneticPr fontId="1"/>
  </si>
  <si>
    <t>A×B交互作用</t>
    <phoneticPr fontId="1"/>
  </si>
  <si>
    <t>誤差</t>
    <phoneticPr fontId="1"/>
  </si>
  <si>
    <t>混合機仕込率 (%)</t>
    <phoneticPr fontId="1"/>
  </si>
  <si>
    <t>混合時間 (min)</t>
    <phoneticPr fontId="1"/>
  </si>
  <si>
    <t>フォーム，誤記，参照を修正，入力煩雑さの解消</t>
    <rPh sb="5" eb="7">
      <t>ゴキ</t>
    </rPh>
    <rPh sb="8" eb="10">
      <t>サンショウ</t>
    </rPh>
    <rPh sb="11" eb="13">
      <t>シュウセイ</t>
    </rPh>
    <rPh sb="14" eb="16">
      <t>ニュウリョク</t>
    </rPh>
    <rPh sb="16" eb="18">
      <t>ハンザツ</t>
    </rPh>
    <rPh sb="20" eb="22">
      <t>カイショウ</t>
    </rPh>
    <phoneticPr fontId="1"/>
  </si>
  <si>
    <t>ー</t>
    <phoneticPr fontId="1"/>
  </si>
  <si>
    <t>Low</t>
    <phoneticPr fontId="1"/>
  </si>
  <si>
    <t>High</t>
    <phoneticPr fontId="1"/>
  </si>
  <si>
    <t>=FDIST(F値, モデルの自由度, 誤差の自由度)</t>
    <phoneticPr fontId="1"/>
  </si>
  <si>
    <t xml:space="preserve">          　因子
No.    　　　　</t>
    <rPh sb="11" eb="13">
      <t>インシ</t>
    </rPh>
    <phoneticPr fontId="1"/>
  </si>
  <si>
    <t>X1</t>
    <phoneticPr fontId="1"/>
  </si>
  <si>
    <t>X2</t>
    <phoneticPr fontId="1"/>
  </si>
  <si>
    <t>X3</t>
    <phoneticPr fontId="1"/>
  </si>
  <si>
    <t>Y</t>
    <phoneticPr fontId="1"/>
  </si>
  <si>
    <t>A×C</t>
    <phoneticPr fontId="1"/>
  </si>
  <si>
    <t>B×C</t>
    <phoneticPr fontId="1"/>
  </si>
  <si>
    <t>A×B×C</t>
    <phoneticPr fontId="1"/>
  </si>
  <si>
    <t>列番</t>
    <rPh sb="0" eb="2">
      <t>レツバン</t>
    </rPh>
    <phoneticPr fontId="1"/>
  </si>
  <si>
    <t>列１</t>
    <rPh sb="0" eb="1">
      <t>レツ</t>
    </rPh>
    <phoneticPr fontId="1"/>
  </si>
  <si>
    <t>列2</t>
    <rPh sb="0" eb="1">
      <t>レツ</t>
    </rPh>
    <phoneticPr fontId="1"/>
  </si>
  <si>
    <t>列3</t>
    <rPh sb="0" eb="1">
      <t>レツ</t>
    </rPh>
    <phoneticPr fontId="1"/>
  </si>
  <si>
    <t>列4</t>
    <rPh sb="0" eb="1">
      <t>レツ</t>
    </rPh>
    <phoneticPr fontId="1"/>
  </si>
  <si>
    <t>列5</t>
    <rPh sb="0" eb="1">
      <t>レツ</t>
    </rPh>
    <phoneticPr fontId="1"/>
  </si>
  <si>
    <t>列6</t>
    <rPh sb="0" eb="1">
      <t>レツ</t>
    </rPh>
    <phoneticPr fontId="1"/>
  </si>
  <si>
    <t>列7</t>
    <rPh sb="0" eb="1">
      <t>レツ</t>
    </rPh>
    <phoneticPr fontId="1"/>
  </si>
  <si>
    <t>薬物濃度 (%)</t>
  </si>
  <si>
    <t>滑沢剤濃度 (%)</t>
  </si>
  <si>
    <t>A×B交互作用</t>
  </si>
  <si>
    <t>混合機仕込率 (%)</t>
  </si>
  <si>
    <t>混合時間 (min)</t>
  </si>
  <si>
    <t>列1</t>
    <rPh sb="0" eb="1">
      <t>レツ</t>
    </rPh>
    <phoneticPr fontId="1"/>
  </si>
  <si>
    <t>誤差</t>
    <phoneticPr fontId="1"/>
  </si>
  <si>
    <t>・繰り返し誤差(e2)の計算(実験No.を因子として考える)</t>
    <rPh sb="1" eb="2">
      <t>ク</t>
    </rPh>
    <rPh sb="3" eb="4">
      <t>カエ</t>
    </rPh>
    <rPh sb="5" eb="7">
      <t>ゴサ</t>
    </rPh>
    <rPh sb="12" eb="14">
      <t>ケイサン</t>
    </rPh>
    <rPh sb="15" eb="17">
      <t>ジッケン</t>
    </rPh>
    <rPh sb="21" eb="23">
      <t>インシ</t>
    </rPh>
    <rPh sb="26" eb="27">
      <t>カンガ</t>
    </rPh>
    <phoneticPr fontId="1"/>
  </si>
  <si>
    <t>誤差</t>
    <rPh sb="0" eb="2">
      <t>ゴサ</t>
    </rPh>
    <phoneticPr fontId="1"/>
  </si>
  <si>
    <t>・分散分析表(完成版)の計算</t>
    <rPh sb="1" eb="3">
      <t>ブンサン</t>
    </rPh>
    <rPh sb="3" eb="5">
      <t>ブンセキ</t>
    </rPh>
    <rPh sb="5" eb="6">
      <t>ヒョウ</t>
    </rPh>
    <rPh sb="7" eb="9">
      <t>カンセイ</t>
    </rPh>
    <rPh sb="9" eb="10">
      <t>バン</t>
    </rPh>
    <rPh sb="12" eb="14">
      <t>ケイサン</t>
    </rPh>
    <phoneticPr fontId="1"/>
  </si>
  <si>
    <t>コード化　</t>
    <rPh sb="3" eb="4">
      <t>カ</t>
    </rPh>
    <phoneticPr fontId="1"/>
  </si>
  <si>
    <t>打錠圧 (kN)</t>
    <rPh sb="0" eb="1">
      <t>ダ</t>
    </rPh>
    <rPh sb="1" eb="2">
      <t>ジョウ</t>
    </rPh>
    <rPh sb="2" eb="3">
      <t>アツ</t>
    </rPh>
    <phoneticPr fontId="1"/>
  </si>
  <si>
    <t>Y＊Y</t>
    <phoneticPr fontId="1"/>
  </si>
  <si>
    <t>Y平均</t>
    <phoneticPr fontId="1"/>
  </si>
  <si>
    <t>y</t>
    <phoneticPr fontId="1"/>
  </si>
  <si>
    <t>Y-y</t>
    <phoneticPr fontId="1"/>
  </si>
  <si>
    <t>(Y-y)^2</t>
    <phoneticPr fontId="1"/>
  </si>
  <si>
    <t>打錠圧 (kN)</t>
    <rPh sb="1" eb="2">
      <t>ジョウ</t>
    </rPh>
    <phoneticPr fontId="1"/>
  </si>
  <si>
    <t>打錠圧 (kN)</t>
    <rPh sb="1" eb="2">
      <t>ジョウ</t>
    </rPh>
    <phoneticPr fontId="1"/>
  </si>
  <si>
    <t>偏回帰係数
(推定値)</t>
    <rPh sb="0" eb="1">
      <t>ヘン</t>
    </rPh>
    <rPh sb="1" eb="3">
      <t>カイキ</t>
    </rPh>
    <rPh sb="3" eb="5">
      <t>ケイスウ</t>
    </rPh>
    <phoneticPr fontId="1"/>
  </si>
  <si>
    <r>
      <t>X</t>
    </r>
    <r>
      <rPr>
        <sz val="9"/>
        <color theme="1"/>
        <rFont val="Meiryo UI"/>
        <family val="3"/>
        <charset val="128"/>
      </rPr>
      <t>1</t>
    </r>
    <phoneticPr fontId="1"/>
  </si>
  <si>
    <r>
      <t>X</t>
    </r>
    <r>
      <rPr>
        <sz val="9"/>
        <color theme="1"/>
        <rFont val="Meiryo UI"/>
        <family val="3"/>
        <charset val="128"/>
      </rPr>
      <t>2</t>
    </r>
    <phoneticPr fontId="1"/>
  </si>
  <si>
    <r>
      <t>X</t>
    </r>
    <r>
      <rPr>
        <sz val="9"/>
        <color theme="1"/>
        <rFont val="Meiryo UI"/>
        <family val="3"/>
        <charset val="128"/>
      </rPr>
      <t>3</t>
    </r>
    <phoneticPr fontId="1"/>
  </si>
  <si>
    <r>
      <t>b</t>
    </r>
    <r>
      <rPr>
        <sz val="9"/>
        <color theme="1"/>
        <rFont val="Meiryo UI"/>
        <family val="3"/>
        <charset val="128"/>
      </rPr>
      <t>0</t>
    </r>
    <phoneticPr fontId="1"/>
  </si>
  <si>
    <r>
      <t>ｂ</t>
    </r>
    <r>
      <rPr>
        <sz val="9"/>
        <color theme="1"/>
        <rFont val="Meiryo UI"/>
        <family val="3"/>
        <charset val="128"/>
      </rPr>
      <t>1</t>
    </r>
    <phoneticPr fontId="1"/>
  </si>
  <si>
    <r>
      <t>ｂ</t>
    </r>
    <r>
      <rPr>
        <sz val="9"/>
        <color theme="1"/>
        <rFont val="Meiryo UI"/>
        <family val="3"/>
        <charset val="128"/>
      </rPr>
      <t>2</t>
    </r>
    <phoneticPr fontId="1"/>
  </si>
  <si>
    <r>
      <t>ｂ</t>
    </r>
    <r>
      <rPr>
        <sz val="9"/>
        <color theme="1"/>
        <rFont val="Meiryo UI"/>
        <family val="3"/>
        <charset val="128"/>
      </rPr>
      <t>3</t>
    </r>
    <phoneticPr fontId="1"/>
  </si>
  <si>
    <r>
      <t>ｂ</t>
    </r>
    <r>
      <rPr>
        <sz val="9"/>
        <color theme="1"/>
        <rFont val="Meiryo UI"/>
        <family val="3"/>
        <charset val="128"/>
      </rPr>
      <t>1</t>
    </r>
    <phoneticPr fontId="1"/>
  </si>
  <si>
    <r>
      <t>X</t>
    </r>
    <r>
      <rPr>
        <sz val="9"/>
        <color theme="1"/>
        <rFont val="Meiryo UI"/>
        <family val="3"/>
        <charset val="128"/>
      </rPr>
      <t>1</t>
    </r>
    <r>
      <rPr>
        <sz val="11"/>
        <color theme="1"/>
        <rFont val="Meiryo UI"/>
        <family val="3"/>
        <charset val="128"/>
      </rPr>
      <t>平均</t>
    </r>
    <phoneticPr fontId="1"/>
  </si>
  <si>
    <r>
      <t>ｂ</t>
    </r>
    <r>
      <rPr>
        <sz val="9"/>
        <color theme="1"/>
        <rFont val="Meiryo UI"/>
        <family val="3"/>
        <charset val="128"/>
      </rPr>
      <t>2</t>
    </r>
    <phoneticPr fontId="1"/>
  </si>
  <si>
    <r>
      <t>X</t>
    </r>
    <r>
      <rPr>
        <sz val="9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平均</t>
    </r>
    <phoneticPr fontId="1"/>
  </si>
  <si>
    <r>
      <t>ｂ</t>
    </r>
    <r>
      <rPr>
        <sz val="9"/>
        <color theme="1"/>
        <rFont val="Meiryo UI"/>
        <family val="3"/>
        <charset val="128"/>
      </rPr>
      <t>3</t>
    </r>
    <phoneticPr fontId="1"/>
  </si>
  <si>
    <r>
      <t>X</t>
    </r>
    <r>
      <rPr>
        <sz val="9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平均</t>
    </r>
    <phoneticPr fontId="1"/>
  </si>
  <si>
    <r>
      <t>X</t>
    </r>
    <r>
      <rPr>
        <sz val="9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＊Y</t>
    </r>
    <phoneticPr fontId="1"/>
  </si>
  <si>
    <r>
      <t>X</t>
    </r>
    <r>
      <rPr>
        <sz val="9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＊X</t>
    </r>
    <r>
      <rPr>
        <sz val="9"/>
        <color theme="1"/>
        <rFont val="Meiryo UI"/>
        <family val="3"/>
        <charset val="128"/>
      </rPr>
      <t>1</t>
    </r>
    <phoneticPr fontId="1"/>
  </si>
  <si>
    <r>
      <t>X</t>
    </r>
    <r>
      <rPr>
        <sz val="9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＊X</t>
    </r>
    <r>
      <rPr>
        <sz val="9"/>
        <color theme="1"/>
        <rFont val="Meiryo UI"/>
        <family val="3"/>
        <charset val="128"/>
      </rPr>
      <t>2</t>
    </r>
    <phoneticPr fontId="1"/>
  </si>
  <si>
    <r>
      <t>X</t>
    </r>
    <r>
      <rPr>
        <sz val="9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＊X</t>
    </r>
    <r>
      <rPr>
        <sz val="9"/>
        <color theme="1"/>
        <rFont val="Meiryo UI"/>
        <family val="3"/>
        <charset val="128"/>
      </rPr>
      <t>3</t>
    </r>
    <phoneticPr fontId="1"/>
  </si>
  <si>
    <r>
      <t>X</t>
    </r>
    <r>
      <rPr>
        <sz val="9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＊Y</t>
    </r>
    <phoneticPr fontId="1"/>
  </si>
  <si>
    <r>
      <t>X</t>
    </r>
    <r>
      <rPr>
        <sz val="9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＊X</t>
    </r>
    <r>
      <rPr>
        <sz val="9"/>
        <color theme="1"/>
        <rFont val="Meiryo UI"/>
        <family val="3"/>
        <charset val="128"/>
      </rPr>
      <t>1</t>
    </r>
    <phoneticPr fontId="1"/>
  </si>
  <si>
    <r>
      <t>X</t>
    </r>
    <r>
      <rPr>
        <sz val="9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＊X</t>
    </r>
    <r>
      <rPr>
        <sz val="9"/>
        <color theme="1"/>
        <rFont val="Meiryo UI"/>
        <family val="3"/>
        <charset val="128"/>
      </rPr>
      <t>2</t>
    </r>
    <phoneticPr fontId="1"/>
  </si>
  <si>
    <r>
      <t>X</t>
    </r>
    <r>
      <rPr>
        <sz val="9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＊X</t>
    </r>
    <r>
      <rPr>
        <sz val="9"/>
        <color theme="1"/>
        <rFont val="Meiryo UI"/>
        <family val="3"/>
        <charset val="128"/>
      </rPr>
      <t>3</t>
    </r>
    <phoneticPr fontId="1"/>
  </si>
  <si>
    <r>
      <t>X</t>
    </r>
    <r>
      <rPr>
        <sz val="9"/>
        <color theme="1"/>
        <rFont val="Meiryo UI"/>
        <family val="3"/>
        <charset val="128"/>
      </rPr>
      <t>1</t>
    </r>
    <r>
      <rPr>
        <sz val="11"/>
        <color theme="1"/>
        <rFont val="Meiryo UI"/>
        <family val="3"/>
        <charset val="128"/>
      </rPr>
      <t>＊Y</t>
    </r>
    <phoneticPr fontId="1"/>
  </si>
  <si>
    <r>
      <t>X</t>
    </r>
    <r>
      <rPr>
        <sz val="9"/>
        <color theme="1"/>
        <rFont val="Meiryo UI"/>
        <family val="3"/>
        <charset val="128"/>
      </rPr>
      <t>1</t>
    </r>
    <r>
      <rPr>
        <sz val="11"/>
        <color theme="1"/>
        <rFont val="Meiryo UI"/>
        <family val="3"/>
        <charset val="128"/>
      </rPr>
      <t>＊X</t>
    </r>
    <r>
      <rPr>
        <sz val="9"/>
        <color theme="1"/>
        <rFont val="Meiryo UI"/>
        <family val="3"/>
        <charset val="128"/>
      </rPr>
      <t>1</t>
    </r>
    <phoneticPr fontId="1"/>
  </si>
  <si>
    <r>
      <t>X</t>
    </r>
    <r>
      <rPr>
        <sz val="9"/>
        <color theme="1"/>
        <rFont val="Meiryo UI"/>
        <family val="3"/>
        <charset val="128"/>
      </rPr>
      <t>1</t>
    </r>
    <r>
      <rPr>
        <sz val="11"/>
        <color theme="1"/>
        <rFont val="Meiryo UI"/>
        <family val="3"/>
        <charset val="128"/>
      </rPr>
      <t>＊X</t>
    </r>
    <r>
      <rPr>
        <sz val="9"/>
        <color theme="1"/>
        <rFont val="Meiryo UI"/>
        <family val="3"/>
        <charset val="128"/>
      </rPr>
      <t>2</t>
    </r>
    <phoneticPr fontId="1"/>
  </si>
  <si>
    <r>
      <t>X</t>
    </r>
    <r>
      <rPr>
        <sz val="9"/>
        <color theme="1"/>
        <rFont val="Meiryo UI"/>
        <family val="3"/>
        <charset val="128"/>
      </rPr>
      <t>1</t>
    </r>
    <r>
      <rPr>
        <sz val="11"/>
        <color theme="1"/>
        <rFont val="Meiryo UI"/>
        <family val="3"/>
        <charset val="128"/>
      </rPr>
      <t>＊X</t>
    </r>
    <r>
      <rPr>
        <sz val="9"/>
        <color theme="1"/>
        <rFont val="Meiryo UI"/>
        <family val="3"/>
        <charset val="128"/>
      </rPr>
      <t>3</t>
    </r>
    <phoneticPr fontId="1"/>
  </si>
  <si>
    <r>
      <t>・偏回帰係数（推定値）の計算／Y＝b</t>
    </r>
    <r>
      <rPr>
        <sz val="11"/>
        <color theme="1"/>
        <rFont val="Meiryo UI"/>
        <family val="3"/>
        <charset val="128"/>
      </rPr>
      <t>0</t>
    </r>
    <r>
      <rPr>
        <sz val="14"/>
        <color theme="1"/>
        <rFont val="Meiryo UI"/>
        <family val="3"/>
        <charset val="128"/>
      </rPr>
      <t>+ｂ</t>
    </r>
    <r>
      <rPr>
        <sz val="11"/>
        <color theme="1"/>
        <rFont val="Meiryo UI"/>
        <family val="3"/>
        <charset val="128"/>
      </rPr>
      <t>1</t>
    </r>
    <r>
      <rPr>
        <sz val="14"/>
        <color theme="1"/>
        <rFont val="Meiryo UI"/>
        <family val="3"/>
        <charset val="128"/>
      </rPr>
      <t>･X</t>
    </r>
    <r>
      <rPr>
        <sz val="11"/>
        <color theme="1"/>
        <rFont val="Meiryo UI"/>
        <family val="3"/>
        <charset val="128"/>
      </rPr>
      <t>1</t>
    </r>
    <r>
      <rPr>
        <sz val="14"/>
        <color theme="1"/>
        <rFont val="Meiryo UI"/>
        <family val="3"/>
        <charset val="128"/>
      </rPr>
      <t>＋ｂ</t>
    </r>
    <r>
      <rPr>
        <sz val="11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･X</t>
    </r>
    <r>
      <rPr>
        <sz val="11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＋ｂ</t>
    </r>
    <r>
      <rPr>
        <sz val="11"/>
        <color theme="1"/>
        <rFont val="Meiryo UI"/>
        <family val="3"/>
        <charset val="128"/>
      </rPr>
      <t>3</t>
    </r>
    <r>
      <rPr>
        <sz val="14"/>
        <color theme="1"/>
        <rFont val="Meiryo UI"/>
        <family val="3"/>
        <charset val="128"/>
      </rPr>
      <t>･X</t>
    </r>
    <r>
      <rPr>
        <sz val="11"/>
        <color theme="1"/>
        <rFont val="Meiryo UI"/>
        <family val="3"/>
        <charset val="128"/>
      </rPr>
      <t>3</t>
    </r>
    <rPh sb="1" eb="2">
      <t>ヘン</t>
    </rPh>
    <rPh sb="2" eb="4">
      <t>カイキ</t>
    </rPh>
    <rPh sb="4" eb="6">
      <t>ケイスウ</t>
    </rPh>
    <rPh sb="7" eb="10">
      <t>スイテイチ</t>
    </rPh>
    <rPh sb="12" eb="14">
      <t>ケイサン</t>
    </rPh>
    <phoneticPr fontId="1"/>
  </si>
  <si>
    <r>
      <t>X</t>
    </r>
    <r>
      <rPr>
        <sz val="9"/>
        <color theme="1"/>
        <rFont val="Meiryo UI"/>
        <family val="3"/>
        <charset val="128"/>
      </rPr>
      <t>2</t>
    </r>
    <phoneticPr fontId="1"/>
  </si>
  <si>
    <r>
      <t>X</t>
    </r>
    <r>
      <rPr>
        <sz val="9"/>
        <color theme="1"/>
        <rFont val="Meiryo UI"/>
        <family val="3"/>
        <charset val="128"/>
      </rPr>
      <t>3</t>
    </r>
    <phoneticPr fontId="1"/>
  </si>
  <si>
    <r>
      <t>X</t>
    </r>
    <r>
      <rPr>
        <sz val="9"/>
        <color rgb="FFFF0000"/>
        <rFont val="Meiryo UI"/>
        <family val="3"/>
        <charset val="128"/>
      </rPr>
      <t>1</t>
    </r>
    <phoneticPr fontId="1"/>
  </si>
  <si>
    <r>
      <t>X</t>
    </r>
    <r>
      <rPr>
        <sz val="9"/>
        <color rgb="FFFF0000"/>
        <rFont val="Meiryo UI"/>
        <family val="3"/>
        <charset val="128"/>
      </rPr>
      <t>2</t>
    </r>
    <phoneticPr fontId="1"/>
  </si>
  <si>
    <r>
      <t>X</t>
    </r>
    <r>
      <rPr>
        <sz val="9"/>
        <color rgb="FFFF0000"/>
        <rFont val="Meiryo UI"/>
        <family val="3"/>
        <charset val="128"/>
      </rPr>
      <t>3</t>
    </r>
    <phoneticPr fontId="1"/>
  </si>
  <si>
    <r>
      <t>X</t>
    </r>
    <r>
      <rPr>
        <sz val="9"/>
        <color theme="1"/>
        <rFont val="Meiryo UI"/>
        <family val="3"/>
        <charset val="128"/>
      </rPr>
      <t>4</t>
    </r>
    <phoneticPr fontId="1"/>
  </si>
  <si>
    <r>
      <t>X</t>
    </r>
    <r>
      <rPr>
        <sz val="9"/>
        <color theme="1"/>
        <rFont val="Meiryo UI"/>
        <family val="3"/>
        <charset val="128"/>
      </rPr>
      <t>5</t>
    </r>
    <phoneticPr fontId="1"/>
  </si>
  <si>
    <r>
      <t>b</t>
    </r>
    <r>
      <rPr>
        <sz val="9"/>
        <color theme="1"/>
        <rFont val="Meiryo UI"/>
        <family val="3"/>
        <charset val="128"/>
      </rPr>
      <t>1</t>
    </r>
    <phoneticPr fontId="1"/>
  </si>
  <si>
    <r>
      <t>b</t>
    </r>
    <r>
      <rPr>
        <sz val="9"/>
        <color theme="1"/>
        <rFont val="Meiryo UI"/>
        <family val="3"/>
        <charset val="128"/>
      </rPr>
      <t>2</t>
    </r>
    <phoneticPr fontId="1"/>
  </si>
  <si>
    <r>
      <t>b</t>
    </r>
    <r>
      <rPr>
        <sz val="9"/>
        <color theme="1"/>
        <rFont val="Meiryo UI"/>
        <family val="3"/>
        <charset val="128"/>
      </rPr>
      <t>3</t>
    </r>
    <phoneticPr fontId="1"/>
  </si>
  <si>
    <t>p値</t>
    <rPh sb="1" eb="2">
      <t>アタイ</t>
    </rPh>
    <phoneticPr fontId="1"/>
  </si>
  <si>
    <t>F</t>
    <phoneticPr fontId="1"/>
  </si>
  <si>
    <t>コード化した条件</t>
    <rPh sb="3" eb="4">
      <t>カ</t>
    </rPh>
    <rPh sb="6" eb="8">
      <t>ジョウケン</t>
    </rPh>
    <phoneticPr fontId="1"/>
  </si>
  <si>
    <t>実際の条件</t>
    <rPh sb="0" eb="2">
      <t>ジッサイ</t>
    </rPh>
    <rPh sb="3" eb="5">
      <t>ジョウケン</t>
    </rPh>
    <phoneticPr fontId="1"/>
  </si>
  <si>
    <t xml:space="preserve">薬物濃度 </t>
    <rPh sb="0" eb="2">
      <t>ヤクブツ</t>
    </rPh>
    <rPh sb="2" eb="4">
      <t>ノウド</t>
    </rPh>
    <phoneticPr fontId="1"/>
  </si>
  <si>
    <t xml:space="preserve">滑沢剤濃度 </t>
    <rPh sb="0" eb="3">
      <t>カッタクザイ</t>
    </rPh>
    <rPh sb="3" eb="5">
      <t>ノウド</t>
    </rPh>
    <phoneticPr fontId="1"/>
  </si>
  <si>
    <t xml:space="preserve">打錠圧 </t>
    <rPh sb="0" eb="1">
      <t>ダ</t>
    </rPh>
    <rPh sb="1" eb="2">
      <t>ジョウ</t>
    </rPh>
    <rPh sb="2" eb="3">
      <t>アツ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</si>
</sst>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"/>
    <numFmt numFmtId="177" formatCode="0_ "/>
    <numFmt numFmtId="178" formatCode="0.00_ "/>
    <numFmt numFmtId="179" formatCode="0.000"/>
    <numFmt numFmtId="180" formatCode="0.0"/>
    <numFmt numFmtId="181" formatCode="0.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rgb="FFFF0000"/>
      <name val="Meiryo UI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365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57E0F3"/>
        <bgColor indexed="64"/>
      </patternFill>
    </fill>
    <fill>
      <patternFill patternType="solid">
        <fgColor theme="3" tint="0.7999816888943144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7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4" borderId="1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1" fontId="2" fillId="4" borderId="30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1" fontId="2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>
      <alignment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1" fontId="2" fillId="8" borderId="14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20" xfId="0" applyNumberFormat="1" applyFont="1" applyFill="1" applyBorder="1" applyAlignment="1">
      <alignment horizontal="center" vertical="center"/>
    </xf>
    <xf numFmtId="1" fontId="2" fillId="8" borderId="12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8" borderId="13" xfId="0" applyNumberFormat="1" applyFont="1" applyFill="1" applyBorder="1" applyAlignment="1">
      <alignment horizontal="center" vertical="center"/>
    </xf>
    <xf numFmtId="1" fontId="2" fillId="8" borderId="22" xfId="0" applyNumberFormat="1" applyFont="1" applyFill="1" applyBorder="1" applyAlignment="1">
      <alignment horizontal="center" vertical="center"/>
    </xf>
    <xf numFmtId="1" fontId="2" fillId="8" borderId="15" xfId="0" applyNumberFormat="1" applyFont="1" applyFill="1" applyBorder="1" applyAlignment="1">
      <alignment horizontal="center" vertical="center"/>
    </xf>
    <xf numFmtId="1" fontId="2" fillId="8" borderId="16" xfId="0" applyNumberFormat="1" applyFont="1" applyFill="1" applyBorder="1" applyAlignment="1">
      <alignment horizontal="center" vertical="center"/>
    </xf>
    <xf numFmtId="1" fontId="2" fillId="4" borderId="71" xfId="0" applyNumberFormat="1" applyFont="1" applyFill="1" applyBorder="1" applyAlignment="1">
      <alignment horizontal="center" vertical="center"/>
    </xf>
    <xf numFmtId="1" fontId="2" fillId="8" borderId="30" xfId="0" applyNumberFormat="1" applyFont="1" applyFill="1" applyBorder="1" applyAlignment="1">
      <alignment horizontal="center" vertical="center"/>
    </xf>
    <xf numFmtId="1" fontId="2" fillId="8" borderId="41" xfId="0" applyNumberFormat="1" applyFont="1" applyFill="1" applyBorder="1" applyAlignment="1">
      <alignment horizontal="center" vertical="center"/>
    </xf>
    <xf numFmtId="1" fontId="2" fillId="4" borderId="72" xfId="0" applyNumberFormat="1" applyFont="1" applyFill="1" applyBorder="1" applyAlignment="1">
      <alignment horizontal="center" vertical="center"/>
    </xf>
    <xf numFmtId="1" fontId="2" fillId="8" borderId="3" xfId="0" applyNumberFormat="1" applyFont="1" applyFill="1" applyBorder="1" applyAlignment="1">
      <alignment horizontal="center" vertical="center"/>
    </xf>
    <xf numFmtId="1" fontId="2" fillId="8" borderId="21" xfId="0" applyNumberFormat="1" applyFont="1" applyFill="1" applyBorder="1" applyAlignment="1">
      <alignment horizontal="center" vertical="center"/>
    </xf>
    <xf numFmtId="1" fontId="2" fillId="4" borderId="26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8" borderId="23" xfId="0" applyNumberFormat="1" applyFont="1" applyFill="1" applyBorder="1" applyAlignment="1">
      <alignment horizontal="center" vertical="center"/>
    </xf>
    <xf numFmtId="1" fontId="2" fillId="8" borderId="27" xfId="0" applyNumberFormat="1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177" fontId="2" fillId="4" borderId="19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/>
    </xf>
    <xf numFmtId="177" fontId="2" fillId="4" borderId="20" xfId="0" applyNumberFormat="1" applyFont="1" applyFill="1" applyBorder="1" applyAlignment="1">
      <alignment horizontal="center" vertical="center"/>
    </xf>
    <xf numFmtId="177" fontId="2" fillId="4" borderId="12" xfId="0" applyNumberFormat="1" applyFont="1" applyFill="1" applyBorder="1" applyAlignment="1">
      <alignment horizontal="center" vertical="center"/>
    </xf>
    <xf numFmtId="177" fontId="2" fillId="4" borderId="13" xfId="0" applyNumberFormat="1" applyFont="1" applyFill="1" applyBorder="1" applyAlignment="1">
      <alignment horizontal="center" vertical="center"/>
    </xf>
    <xf numFmtId="177" fontId="2" fillId="8" borderId="12" xfId="0" applyNumberFormat="1" applyFont="1" applyFill="1" applyBorder="1" applyAlignment="1">
      <alignment horizontal="center" vertical="center"/>
    </xf>
    <xf numFmtId="177" fontId="2" fillId="8" borderId="1" xfId="0" applyNumberFormat="1" applyFont="1" applyFill="1" applyBorder="1" applyAlignment="1">
      <alignment horizontal="center" vertical="center"/>
    </xf>
    <xf numFmtId="177" fontId="2" fillId="8" borderId="13" xfId="0" applyNumberFormat="1" applyFont="1" applyFill="1" applyBorder="1" applyAlignment="1">
      <alignment horizontal="center" vertical="center"/>
    </xf>
    <xf numFmtId="177" fontId="2" fillId="8" borderId="22" xfId="0" applyNumberFormat="1" applyFont="1" applyFill="1" applyBorder="1" applyAlignment="1">
      <alignment horizontal="center" vertical="center"/>
    </xf>
    <xf numFmtId="177" fontId="2" fillId="8" borderId="15" xfId="0" applyNumberFormat="1" applyFont="1" applyFill="1" applyBorder="1" applyAlignment="1">
      <alignment horizontal="center" vertical="center"/>
    </xf>
    <xf numFmtId="177" fontId="2" fillId="8" borderId="16" xfId="0" applyNumberFormat="1" applyFont="1" applyFill="1" applyBorder="1" applyAlignment="1">
      <alignment horizontal="center" vertical="center"/>
    </xf>
    <xf numFmtId="177" fontId="11" fillId="4" borderId="19" xfId="0" applyNumberFormat="1" applyFont="1" applyFill="1" applyBorder="1" applyAlignment="1">
      <alignment horizontal="center" vertical="center"/>
    </xf>
    <xf numFmtId="177" fontId="11" fillId="4" borderId="3" xfId="0" applyNumberFormat="1" applyFont="1" applyFill="1" applyBorder="1" applyAlignment="1">
      <alignment horizontal="center" vertical="center"/>
    </xf>
    <xf numFmtId="177" fontId="11" fillId="4" borderId="20" xfId="0" applyNumberFormat="1" applyFont="1" applyFill="1" applyBorder="1" applyAlignment="1">
      <alignment horizontal="center" vertical="center"/>
    </xf>
    <xf numFmtId="177" fontId="11" fillId="4" borderId="12" xfId="0" applyNumberFormat="1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177" fontId="11" fillId="4" borderId="13" xfId="0" applyNumberFormat="1" applyFont="1" applyFill="1" applyBorder="1" applyAlignment="1">
      <alignment horizontal="center" vertical="center"/>
    </xf>
    <xf numFmtId="177" fontId="11" fillId="8" borderId="12" xfId="0" applyNumberFormat="1" applyFont="1" applyFill="1" applyBorder="1" applyAlignment="1">
      <alignment horizontal="center" vertical="center"/>
    </xf>
    <xf numFmtId="177" fontId="11" fillId="8" borderId="1" xfId="0" applyNumberFormat="1" applyFont="1" applyFill="1" applyBorder="1" applyAlignment="1">
      <alignment horizontal="center" vertical="center"/>
    </xf>
    <xf numFmtId="177" fontId="11" fillId="8" borderId="13" xfId="0" applyNumberFormat="1" applyFont="1" applyFill="1" applyBorder="1" applyAlignment="1">
      <alignment horizontal="center" vertical="center"/>
    </xf>
    <xf numFmtId="177" fontId="11" fillId="8" borderId="22" xfId="0" applyNumberFormat="1" applyFont="1" applyFill="1" applyBorder="1" applyAlignment="1">
      <alignment horizontal="center" vertical="center"/>
    </xf>
    <xf numFmtId="177" fontId="11" fillId="8" borderId="15" xfId="0" applyNumberFormat="1" applyFont="1" applyFill="1" applyBorder="1" applyAlignment="1">
      <alignment horizontal="center" vertical="center"/>
    </xf>
    <xf numFmtId="177" fontId="11" fillId="8" borderId="16" xfId="0" applyNumberFormat="1" applyFont="1" applyFill="1" applyBorder="1" applyAlignment="1">
      <alignment horizontal="center" vertical="center"/>
    </xf>
    <xf numFmtId="177" fontId="11" fillId="8" borderId="0" xfId="0" applyNumberFormat="1" applyFont="1" applyFill="1" applyBorder="1" applyAlignment="1">
      <alignment horizontal="center" vertical="center"/>
    </xf>
    <xf numFmtId="0" fontId="11" fillId="8" borderId="0" xfId="0" applyFont="1" applyFill="1">
      <alignment vertical="center"/>
    </xf>
    <xf numFmtId="0" fontId="0" fillId="0" borderId="46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2" fillId="0" borderId="84" xfId="0" applyFont="1" applyBorder="1">
      <alignment vertical="center"/>
    </xf>
    <xf numFmtId="1" fontId="2" fillId="4" borderId="15" xfId="0" applyNumberFormat="1" applyFont="1" applyFill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77" fontId="2" fillId="4" borderId="15" xfId="0" applyNumberFormat="1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5" fillId="0" borderId="56" xfId="0" applyFont="1" applyBorder="1" applyAlignment="1">
      <alignment vertical="center" wrapText="1"/>
    </xf>
    <xf numFmtId="1" fontId="2" fillId="0" borderId="20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6" fillId="2" borderId="36" xfId="0" applyNumberFormat="1" applyFont="1" applyFill="1" applyBorder="1" applyAlignment="1">
      <alignment horizontal="center" vertical="center"/>
    </xf>
    <xf numFmtId="176" fontId="6" fillId="2" borderId="37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2" fontId="2" fillId="0" borderId="80" xfId="0" applyNumberFormat="1" applyFont="1" applyBorder="1" applyAlignment="1">
      <alignment horizontal="center" vertical="center"/>
    </xf>
    <xf numFmtId="2" fontId="2" fillId="0" borderId="3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37" xfId="0" applyNumberFormat="1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8" fontId="2" fillId="0" borderId="88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53" xfId="0" applyNumberFormat="1" applyFont="1" applyBorder="1" applyAlignment="1">
      <alignment horizontal="center" vertical="center"/>
    </xf>
    <xf numFmtId="178" fontId="2" fillId="0" borderId="47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" fontId="2" fillId="0" borderId="8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77" xfId="0" applyNumberFormat="1" applyFont="1" applyBorder="1" applyAlignment="1">
      <alignment horizontal="center" vertical="center"/>
    </xf>
    <xf numFmtId="178" fontId="2" fillId="0" borderId="28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17" borderId="48" xfId="0" applyFont="1" applyFill="1" applyBorder="1" applyAlignment="1">
      <alignment horizontal="center" vertical="center"/>
    </xf>
    <xf numFmtId="0" fontId="2" fillId="13" borderId="48" xfId="0" applyFont="1" applyFill="1" applyBorder="1" applyAlignment="1">
      <alignment horizontal="center" vertical="center"/>
    </xf>
    <xf numFmtId="178" fontId="2" fillId="13" borderId="11" xfId="0" applyNumberFormat="1" applyFont="1" applyFill="1" applyBorder="1" applyAlignment="1">
      <alignment horizontal="center" vertical="center"/>
    </xf>
    <xf numFmtId="0" fontId="2" fillId="15" borderId="48" xfId="0" applyFont="1" applyFill="1" applyBorder="1" applyAlignment="1">
      <alignment horizontal="center" vertical="center"/>
    </xf>
    <xf numFmtId="0" fontId="2" fillId="15" borderId="44" xfId="0" applyFont="1" applyFill="1" applyBorder="1" applyAlignment="1">
      <alignment horizontal="center" vertical="center"/>
    </xf>
    <xf numFmtId="0" fontId="2" fillId="15" borderId="52" xfId="0" applyFont="1" applyFill="1" applyBorder="1" applyAlignment="1">
      <alignment horizontal="center" vertical="center"/>
    </xf>
    <xf numFmtId="0" fontId="2" fillId="13" borderId="44" xfId="0" applyFont="1" applyFill="1" applyBorder="1" applyAlignment="1">
      <alignment horizontal="center" vertical="center"/>
    </xf>
    <xf numFmtId="0" fontId="2" fillId="13" borderId="52" xfId="0" applyFont="1" applyFill="1" applyBorder="1" applyAlignment="1">
      <alignment horizontal="center" vertical="center"/>
    </xf>
    <xf numFmtId="2" fontId="2" fillId="13" borderId="53" xfId="0" applyNumberFormat="1" applyFont="1" applyFill="1" applyBorder="1" applyAlignment="1">
      <alignment horizontal="center" vertical="center"/>
    </xf>
    <xf numFmtId="2" fontId="2" fillId="13" borderId="47" xfId="0" applyNumberFormat="1" applyFont="1" applyFill="1" applyBorder="1" applyAlignment="1">
      <alignment horizontal="center" vertical="center"/>
    </xf>
    <xf numFmtId="0" fontId="2" fillId="17" borderId="44" xfId="0" applyFont="1" applyFill="1" applyBorder="1" applyAlignment="1">
      <alignment horizontal="center" vertical="center"/>
    </xf>
    <xf numFmtId="0" fontId="2" fillId="17" borderId="52" xfId="0" applyFont="1" applyFill="1" applyBorder="1" applyAlignment="1">
      <alignment horizontal="center" vertical="center"/>
    </xf>
    <xf numFmtId="0" fontId="2" fillId="16" borderId="35" xfId="0" applyFont="1" applyFill="1" applyBorder="1" applyAlignment="1">
      <alignment horizontal="center" vertical="center"/>
    </xf>
    <xf numFmtId="0" fontId="2" fillId="16" borderId="69" xfId="0" applyFont="1" applyFill="1" applyBorder="1" applyAlignment="1">
      <alignment horizontal="center" vertical="center"/>
    </xf>
    <xf numFmtId="2" fontId="2" fillId="16" borderId="40" xfId="0" applyNumberFormat="1" applyFont="1" applyFill="1" applyBorder="1">
      <alignment vertical="center"/>
    </xf>
    <xf numFmtId="0" fontId="2" fillId="10" borderId="51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2" fontId="2" fillId="10" borderId="66" xfId="0" applyNumberFormat="1" applyFont="1" applyFill="1" applyBorder="1">
      <alignment vertical="center"/>
    </xf>
    <xf numFmtId="0" fontId="2" fillId="12" borderId="32" xfId="0" applyFont="1" applyFill="1" applyBorder="1" applyAlignment="1">
      <alignment horizontal="center" vertical="center"/>
    </xf>
    <xf numFmtId="0" fontId="2" fillId="12" borderId="25" xfId="0" applyFont="1" applyFill="1" applyBorder="1" applyAlignment="1">
      <alignment horizontal="center" vertical="center"/>
    </xf>
    <xf numFmtId="2" fontId="2" fillId="12" borderId="41" xfId="0" applyNumberFormat="1" applyFont="1" applyFill="1" applyBorder="1">
      <alignment vertical="center"/>
    </xf>
    <xf numFmtId="0" fontId="2" fillId="16" borderId="33" xfId="0" applyFont="1" applyFill="1" applyBorder="1" applyAlignment="1">
      <alignment horizontal="center" vertical="center"/>
    </xf>
    <xf numFmtId="2" fontId="2" fillId="16" borderId="94" xfId="0" applyNumberFormat="1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/>
    </xf>
    <xf numFmtId="2" fontId="2" fillId="10" borderId="94" xfId="0" applyNumberFormat="1" applyFont="1" applyFill="1" applyBorder="1" applyAlignment="1">
      <alignment horizontal="center" vertical="center"/>
    </xf>
    <xf numFmtId="0" fontId="2" fillId="12" borderId="33" xfId="0" applyFont="1" applyFill="1" applyBorder="1" applyAlignment="1">
      <alignment horizontal="center" vertical="center"/>
    </xf>
    <xf numFmtId="2" fontId="2" fillId="12" borderId="94" xfId="0" applyNumberFormat="1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2" fontId="2" fillId="16" borderId="100" xfId="0" applyNumberFormat="1" applyFont="1" applyFill="1" applyBorder="1" applyAlignment="1">
      <alignment horizontal="center" vertical="center"/>
    </xf>
    <xf numFmtId="178" fontId="2" fillId="10" borderId="100" xfId="0" applyNumberFormat="1" applyFont="1" applyFill="1" applyBorder="1" applyAlignment="1">
      <alignment horizontal="center" vertical="center"/>
    </xf>
    <xf numFmtId="178" fontId="2" fillId="12" borderId="100" xfId="0" applyNumberFormat="1" applyFont="1" applyFill="1" applyBorder="1" applyAlignment="1">
      <alignment horizontal="center" vertical="center"/>
    </xf>
    <xf numFmtId="0" fontId="2" fillId="18" borderId="101" xfId="0" applyFont="1" applyFill="1" applyBorder="1" applyAlignment="1">
      <alignment horizontal="center" vertical="center"/>
    </xf>
    <xf numFmtId="0" fontId="2" fillId="19" borderId="101" xfId="0" applyFont="1" applyFill="1" applyBorder="1" applyAlignment="1">
      <alignment horizontal="center" vertical="center"/>
    </xf>
    <xf numFmtId="0" fontId="2" fillId="23" borderId="101" xfId="0" applyFont="1" applyFill="1" applyBorder="1" applyAlignment="1">
      <alignment horizontal="center" vertical="center"/>
    </xf>
    <xf numFmtId="178" fontId="2" fillId="23" borderId="16" xfId="0" applyNumberFormat="1" applyFont="1" applyFill="1" applyBorder="1" applyAlignment="1">
      <alignment horizontal="center" vertical="center"/>
    </xf>
    <xf numFmtId="178" fontId="2" fillId="19" borderId="15" xfId="0" applyNumberFormat="1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6" borderId="3" xfId="0" applyNumberFormat="1" applyFont="1" applyFill="1" applyBorder="1" applyAlignment="1">
      <alignment horizontal="center" vertical="center"/>
    </xf>
    <xf numFmtId="2" fontId="2" fillId="20" borderId="15" xfId="0" applyNumberFormat="1" applyFont="1" applyFill="1" applyBorder="1" applyAlignment="1">
      <alignment horizontal="center" vertical="center"/>
    </xf>
    <xf numFmtId="2" fontId="2" fillId="20" borderId="94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2" fontId="2" fillId="0" borderId="46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177" fontId="2" fillId="8" borderId="0" xfId="0" applyNumberFormat="1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2" fillId="21" borderId="34" xfId="0" applyNumberFormat="1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2" fillId="8" borderId="0" xfId="0" applyFont="1" applyFill="1" applyAlignment="1">
      <alignment horizontal="left" vertical="top" wrapText="1"/>
    </xf>
    <xf numFmtId="180" fontId="2" fillId="8" borderId="1" xfId="0" quotePrefix="1" applyNumberFormat="1" applyFont="1" applyFill="1" applyBorder="1" applyAlignment="1">
      <alignment horizontal="center" vertical="center"/>
    </xf>
    <xf numFmtId="0" fontId="15" fillId="8" borderId="0" xfId="0" applyFont="1" applyFill="1">
      <alignment vertical="center"/>
    </xf>
    <xf numFmtId="2" fontId="2" fillId="0" borderId="26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78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9" fontId="2" fillId="0" borderId="36" xfId="0" applyNumberFormat="1" applyFont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4" borderId="76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1" fontId="2" fillId="8" borderId="2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4" borderId="72" xfId="0" applyFont="1" applyFill="1" applyBorder="1" applyAlignment="1">
      <alignment horizontal="center" vertical="center"/>
    </xf>
    <xf numFmtId="0" fontId="2" fillId="4" borderId="112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78" fontId="2" fillId="4" borderId="19" xfId="0" applyNumberFormat="1" applyFont="1" applyFill="1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/>
    </xf>
    <xf numFmtId="178" fontId="2" fillId="4" borderId="20" xfId="0" applyNumberFormat="1" applyFont="1" applyFill="1" applyBorder="1" applyAlignment="1">
      <alignment horizontal="center" vertical="center"/>
    </xf>
    <xf numFmtId="178" fontId="2" fillId="4" borderId="12" xfId="0" applyNumberFormat="1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178" fontId="2" fillId="4" borderId="13" xfId="0" applyNumberFormat="1" applyFont="1" applyFill="1" applyBorder="1" applyAlignment="1">
      <alignment horizontal="center" vertical="center"/>
    </xf>
    <xf numFmtId="1" fontId="2" fillId="4" borderId="36" xfId="0" applyNumberFormat="1" applyFont="1" applyFill="1" applyBorder="1" applyAlignment="1">
      <alignment horizontal="center" vertical="center"/>
    </xf>
    <xf numFmtId="2" fontId="2" fillId="4" borderId="29" xfId="0" applyNumberFormat="1" applyFont="1" applyFill="1" applyBorder="1" applyAlignment="1">
      <alignment horizontal="center" vertical="center"/>
    </xf>
    <xf numFmtId="2" fontId="2" fillId="4" borderId="36" xfId="0" applyNumberFormat="1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2" fontId="2" fillId="4" borderId="31" xfId="0" applyNumberFormat="1" applyFont="1" applyFill="1" applyBorder="1" applyAlignment="1">
      <alignment horizontal="center" vertical="center"/>
    </xf>
    <xf numFmtId="2" fontId="2" fillId="4" borderId="37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2" fontId="2" fillId="0" borderId="4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9" fillId="8" borderId="111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" fontId="2" fillId="4" borderId="29" xfId="0" applyNumberFormat="1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2" fillId="4" borderId="31" xfId="0" quotePrefix="1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2" fontId="2" fillId="0" borderId="31" xfId="0" quotePrefix="1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4" borderId="1" xfId="0" quotePrefix="1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4" borderId="24" xfId="0" quotePrefix="1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0" borderId="24" xfId="0" quotePrefix="1" applyNumberFormat="1" applyFont="1" applyBorder="1" applyAlignment="1">
      <alignment horizontal="center" vertical="center"/>
    </xf>
    <xf numFmtId="2" fontId="2" fillId="18" borderId="22" xfId="0" applyNumberFormat="1" applyFont="1" applyFill="1" applyBorder="1" applyAlignment="1">
      <alignment horizontal="center" vertical="center"/>
    </xf>
    <xf numFmtId="178" fontId="17" fillId="0" borderId="34" xfId="0" applyNumberFormat="1" applyFont="1" applyBorder="1" applyAlignment="1">
      <alignment horizontal="center" vertical="center"/>
    </xf>
    <xf numFmtId="2" fontId="2" fillId="8" borderId="34" xfId="0" applyNumberFormat="1" applyFont="1" applyFill="1" applyBorder="1" applyAlignment="1">
      <alignment horizontal="center" vertical="center"/>
    </xf>
    <xf numFmtId="0" fontId="4" fillId="8" borderId="0" xfId="0" applyFont="1" applyFill="1">
      <alignment vertical="center"/>
    </xf>
    <xf numFmtId="0" fontId="0" fillId="8" borderId="0" xfId="0" applyFill="1">
      <alignment vertical="center"/>
    </xf>
    <xf numFmtId="0" fontId="6" fillId="8" borderId="0" xfId="0" applyFont="1" applyFill="1" applyBorder="1" applyAlignment="1">
      <alignment vertical="center"/>
    </xf>
    <xf numFmtId="1" fontId="6" fillId="8" borderId="0" xfId="0" applyNumberFormat="1" applyFont="1" applyFill="1">
      <alignment vertical="center"/>
    </xf>
    <xf numFmtId="0" fontId="18" fillId="8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178" fontId="2" fillId="4" borderId="19" xfId="0" applyNumberFormat="1" applyFont="1" applyFill="1" applyBorder="1" applyAlignment="1">
      <alignment horizontal="center" vertical="center"/>
    </xf>
    <xf numFmtId="178" fontId="2" fillId="4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right" vertical="center"/>
    </xf>
    <xf numFmtId="0" fontId="2" fillId="8" borderId="5" xfId="0" applyFont="1" applyFill="1" applyBorder="1" applyAlignment="1">
      <alignment horizontal="right" vertical="center"/>
    </xf>
    <xf numFmtId="0" fontId="7" fillId="8" borderId="0" xfId="0" applyFont="1" applyFill="1">
      <alignment vertical="center"/>
    </xf>
    <xf numFmtId="0" fontId="2" fillId="8" borderId="0" xfId="0" applyFont="1" applyFill="1" applyAlignment="1">
      <alignment vertical="center" wrapText="1"/>
    </xf>
    <xf numFmtId="0" fontId="8" fillId="8" borderId="0" xfId="0" applyFont="1" applyFill="1">
      <alignment vertical="center"/>
    </xf>
    <xf numFmtId="1" fontId="2" fillId="8" borderId="0" xfId="0" applyNumberFormat="1" applyFont="1" applyFill="1">
      <alignment vertical="center"/>
    </xf>
    <xf numFmtId="1" fontId="0" fillId="8" borderId="0" xfId="0" applyNumberFormat="1" applyFill="1">
      <alignment vertical="center"/>
    </xf>
    <xf numFmtId="0" fontId="2" fillId="8" borderId="0" xfId="0" applyFont="1" applyFill="1" applyBorder="1">
      <alignment vertical="center"/>
    </xf>
    <xf numFmtId="0" fontId="2" fillId="8" borderId="0" xfId="0" quotePrefix="1" applyFont="1" applyFill="1">
      <alignment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88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2" fontId="2" fillId="8" borderId="0" xfId="0" applyNumberFormat="1" applyFont="1" applyFill="1" applyBorder="1" applyAlignment="1">
      <alignment horizontal="center" vertical="center"/>
    </xf>
    <xf numFmtId="178" fontId="2" fillId="8" borderId="0" xfId="0" applyNumberFormat="1" applyFont="1" applyFill="1" applyBorder="1" applyAlignment="1">
      <alignment horizontal="center" vertical="center"/>
    </xf>
    <xf numFmtId="0" fontId="0" fillId="8" borderId="0" xfId="0" applyFill="1" applyBorder="1">
      <alignment vertical="center"/>
    </xf>
    <xf numFmtId="0" fontId="2" fillId="8" borderId="0" xfId="0" applyFont="1" applyFill="1" applyBorder="1" applyAlignment="1">
      <alignment vertical="center"/>
    </xf>
    <xf numFmtId="0" fontId="2" fillId="8" borderId="0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/>
    </xf>
    <xf numFmtId="0" fontId="6" fillId="8" borderId="54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8" borderId="44" xfId="0" applyFont="1" applyFill="1" applyBorder="1" applyAlignment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1" fontId="5" fillId="22" borderId="88" xfId="0" applyNumberFormat="1" applyFont="1" applyFill="1" applyBorder="1" applyAlignment="1">
      <alignment horizontal="center" vertical="center"/>
    </xf>
    <xf numFmtId="181" fontId="17" fillId="4" borderId="36" xfId="0" applyNumberFormat="1" applyFont="1" applyFill="1" applyBorder="1" applyAlignment="1">
      <alignment horizontal="center" vertical="center"/>
    </xf>
    <xf numFmtId="181" fontId="17" fillId="0" borderId="37" xfId="0" applyNumberFormat="1" applyFont="1" applyBorder="1" applyAlignment="1">
      <alignment horizontal="center" vertical="center"/>
    </xf>
    <xf numFmtId="181" fontId="17" fillId="4" borderId="37" xfId="0" applyNumberFormat="1" applyFont="1" applyFill="1" applyBorder="1" applyAlignment="1">
      <alignment horizontal="center" vertical="center"/>
    </xf>
    <xf numFmtId="181" fontId="17" fillId="0" borderId="38" xfId="0" applyNumberFormat="1" applyFont="1" applyBorder="1" applyAlignment="1">
      <alignment horizontal="center" vertical="center"/>
    </xf>
    <xf numFmtId="180" fontId="2" fillId="4" borderId="36" xfId="0" applyNumberFormat="1" applyFont="1" applyFill="1" applyBorder="1" applyAlignment="1">
      <alignment horizontal="center" vertical="center"/>
    </xf>
    <xf numFmtId="180" fontId="2" fillId="0" borderId="37" xfId="0" applyNumberFormat="1" applyFont="1" applyBorder="1" applyAlignment="1">
      <alignment horizontal="center" vertical="center"/>
    </xf>
    <xf numFmtId="180" fontId="2" fillId="4" borderId="37" xfId="0" applyNumberFormat="1" applyFont="1" applyFill="1" applyBorder="1" applyAlignment="1">
      <alignment horizontal="center" vertical="center"/>
    </xf>
    <xf numFmtId="180" fontId="2" fillId="0" borderId="38" xfId="0" applyNumberFormat="1" applyFont="1" applyBorder="1" applyAlignment="1">
      <alignment horizontal="center" vertical="center"/>
    </xf>
    <xf numFmtId="180" fontId="2" fillId="0" borderId="88" xfId="0" applyNumberFormat="1" applyFont="1" applyBorder="1" applyAlignment="1">
      <alignment horizontal="center" vertical="center"/>
    </xf>
    <xf numFmtId="180" fontId="2" fillId="0" borderId="34" xfId="0" applyNumberFormat="1" applyFont="1" applyBorder="1" applyAlignment="1">
      <alignment horizontal="center" vertical="center"/>
    </xf>
    <xf numFmtId="180" fontId="2" fillId="0" borderId="33" xfId="0" applyNumberFormat="1" applyFont="1" applyBorder="1" applyAlignment="1">
      <alignment horizontal="center" vertical="center"/>
    </xf>
    <xf numFmtId="181" fontId="2" fillId="4" borderId="19" xfId="0" applyNumberFormat="1" applyFont="1" applyFill="1" applyBorder="1" applyAlignment="1">
      <alignment horizontal="center" vertical="center"/>
    </xf>
    <xf numFmtId="181" fontId="2" fillId="4" borderId="3" xfId="0" applyNumberFormat="1" applyFont="1" applyFill="1" applyBorder="1" applyAlignment="1">
      <alignment horizontal="center" vertical="center"/>
    </xf>
    <xf numFmtId="181" fontId="2" fillId="4" borderId="20" xfId="0" applyNumberFormat="1" applyFont="1" applyFill="1" applyBorder="1" applyAlignment="1">
      <alignment horizontal="center" vertical="center"/>
    </xf>
    <xf numFmtId="181" fontId="2" fillId="0" borderId="12" xfId="0" applyNumberFormat="1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181" fontId="2" fillId="0" borderId="13" xfId="0" applyNumberFormat="1" applyFont="1" applyBorder="1" applyAlignment="1">
      <alignment horizontal="center" vertical="center"/>
    </xf>
    <xf numFmtId="181" fontId="2" fillId="4" borderId="12" xfId="0" applyNumberFormat="1" applyFont="1" applyFill="1" applyBorder="1" applyAlignment="1">
      <alignment horizontal="center" vertical="center"/>
    </xf>
    <xf numFmtId="181" fontId="2" fillId="4" borderId="1" xfId="0" applyNumberFormat="1" applyFont="1" applyFill="1" applyBorder="1" applyAlignment="1">
      <alignment horizontal="center" vertical="center"/>
    </xf>
    <xf numFmtId="181" fontId="2" fillId="4" borderId="13" xfId="0" applyNumberFormat="1" applyFont="1" applyFill="1" applyBorder="1" applyAlignment="1">
      <alignment horizontal="center" vertical="center"/>
    </xf>
    <xf numFmtId="181" fontId="2" fillId="0" borderId="22" xfId="0" applyNumberFormat="1" applyFont="1" applyBorder="1" applyAlignment="1">
      <alignment horizontal="center" vertical="center"/>
    </xf>
    <xf numFmtId="181" fontId="2" fillId="0" borderId="15" xfId="0" applyNumberFormat="1" applyFont="1" applyBorder="1" applyAlignment="1">
      <alignment horizontal="center" vertical="center"/>
    </xf>
    <xf numFmtId="181" fontId="2" fillId="0" borderId="16" xfId="0" applyNumberFormat="1" applyFont="1" applyBorder="1" applyAlignment="1">
      <alignment horizontal="center" vertical="center"/>
    </xf>
    <xf numFmtId="181" fontId="2" fillId="15" borderId="98" xfId="0" applyNumberFormat="1" applyFont="1" applyFill="1" applyBorder="1" applyAlignment="1">
      <alignment horizontal="center" vertical="center"/>
    </xf>
    <xf numFmtId="181" fontId="2" fillId="15" borderId="96" xfId="0" applyNumberFormat="1" applyFont="1" applyFill="1" applyBorder="1" applyAlignment="1">
      <alignment horizontal="center" vertical="center"/>
    </xf>
    <xf numFmtId="181" fontId="2" fillId="15" borderId="97" xfId="0" applyNumberFormat="1" applyFont="1" applyFill="1" applyBorder="1" applyAlignment="1">
      <alignment horizontal="center" vertical="center"/>
    </xf>
    <xf numFmtId="181" fontId="14" fillId="4" borderId="19" xfId="0" applyNumberFormat="1" applyFont="1" applyFill="1" applyBorder="1" applyAlignment="1">
      <alignment horizontal="center" vertical="center"/>
    </xf>
    <xf numFmtId="181" fontId="14" fillId="4" borderId="3" xfId="0" applyNumberFormat="1" applyFont="1" applyFill="1" applyBorder="1" applyAlignment="1">
      <alignment horizontal="center" vertical="center"/>
    </xf>
    <xf numFmtId="181" fontId="14" fillId="4" borderId="20" xfId="0" applyNumberFormat="1" applyFont="1" applyFill="1" applyBorder="1" applyAlignment="1">
      <alignment horizontal="center" vertical="center"/>
    </xf>
    <xf numFmtId="181" fontId="14" fillId="0" borderId="12" xfId="0" applyNumberFormat="1" applyFont="1" applyBorder="1" applyAlignment="1">
      <alignment horizontal="center" vertical="center"/>
    </xf>
    <xf numFmtId="181" fontId="14" fillId="0" borderId="1" xfId="0" applyNumberFormat="1" applyFont="1" applyBorder="1" applyAlignment="1">
      <alignment horizontal="center" vertical="center"/>
    </xf>
    <xf numFmtId="181" fontId="14" fillId="0" borderId="13" xfId="0" applyNumberFormat="1" applyFont="1" applyBorder="1" applyAlignment="1">
      <alignment horizontal="center" vertical="center"/>
    </xf>
    <xf numFmtId="181" fontId="14" fillId="4" borderId="12" xfId="0" applyNumberFormat="1" applyFont="1" applyFill="1" applyBorder="1" applyAlignment="1">
      <alignment horizontal="center" vertical="center"/>
    </xf>
    <xf numFmtId="181" fontId="14" fillId="4" borderId="1" xfId="0" applyNumberFormat="1" applyFont="1" applyFill="1" applyBorder="1" applyAlignment="1">
      <alignment horizontal="center" vertical="center"/>
    </xf>
    <xf numFmtId="181" fontId="14" fillId="4" borderId="13" xfId="0" applyNumberFormat="1" applyFont="1" applyFill="1" applyBorder="1" applyAlignment="1">
      <alignment horizontal="center" vertical="center"/>
    </xf>
    <xf numFmtId="181" fontId="14" fillId="0" borderId="22" xfId="0" applyNumberFormat="1" applyFont="1" applyBorder="1" applyAlignment="1">
      <alignment horizontal="center" vertical="center"/>
    </xf>
    <xf numFmtId="181" fontId="14" fillId="0" borderId="15" xfId="0" applyNumberFormat="1" applyFont="1" applyBorder="1" applyAlignment="1">
      <alignment horizontal="center" vertical="center"/>
    </xf>
    <xf numFmtId="181" fontId="14" fillId="0" borderId="16" xfId="0" applyNumberFormat="1" applyFont="1" applyBorder="1" applyAlignment="1">
      <alignment horizontal="center" vertical="center"/>
    </xf>
    <xf numFmtId="181" fontId="14" fillId="17" borderId="98" xfId="0" applyNumberFormat="1" applyFont="1" applyFill="1" applyBorder="1" applyAlignment="1">
      <alignment horizontal="center" vertical="center"/>
    </xf>
    <xf numFmtId="181" fontId="14" fillId="17" borderId="96" xfId="0" applyNumberFormat="1" applyFont="1" applyFill="1" applyBorder="1" applyAlignment="1">
      <alignment horizontal="center" vertical="center"/>
    </xf>
    <xf numFmtId="181" fontId="14" fillId="17" borderId="97" xfId="0" applyNumberFormat="1" applyFont="1" applyFill="1" applyBorder="1" applyAlignment="1">
      <alignment horizontal="center" vertical="center"/>
    </xf>
    <xf numFmtId="181" fontId="2" fillId="8" borderId="0" xfId="0" applyNumberFormat="1" applyFont="1" applyFill="1">
      <alignment vertical="center"/>
    </xf>
    <xf numFmtId="181" fontId="0" fillId="8" borderId="0" xfId="0" applyNumberFormat="1" applyFill="1">
      <alignment vertical="center"/>
    </xf>
    <xf numFmtId="0" fontId="2" fillId="8" borderId="69" xfId="0" applyFont="1" applyFill="1" applyBorder="1" applyAlignment="1">
      <alignment vertical="center"/>
    </xf>
    <xf numFmtId="0" fontId="2" fillId="8" borderId="23" xfId="0" applyFont="1" applyFill="1" applyBorder="1" applyAlignment="1">
      <alignment horizontal="right" vertical="center"/>
    </xf>
    <xf numFmtId="0" fontId="4" fillId="0" borderId="48" xfId="0" applyFont="1" applyBorder="1" applyAlignment="1">
      <alignment horizontal="center" vertical="center"/>
    </xf>
    <xf numFmtId="2" fontId="4" fillId="0" borderId="12" xfId="0" quotePrefix="1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8" borderId="11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2" fillId="8" borderId="2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8" borderId="24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left" vertical="center" wrapText="1"/>
    </xf>
    <xf numFmtId="0" fontId="2" fillId="8" borderId="107" xfId="0" applyFont="1" applyFill="1" applyBorder="1" applyAlignment="1">
      <alignment horizontal="center" vertical="center"/>
    </xf>
    <xf numFmtId="0" fontId="2" fillId="8" borderId="108" xfId="0" applyFont="1" applyFill="1" applyBorder="1" applyAlignment="1">
      <alignment horizontal="center" vertical="center"/>
    </xf>
    <xf numFmtId="0" fontId="2" fillId="8" borderId="109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left" vertical="top" wrapText="1"/>
    </xf>
    <xf numFmtId="0" fontId="2" fillId="8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177" fontId="2" fillId="0" borderId="31" xfId="0" applyNumberFormat="1" applyFont="1" applyFill="1" applyBorder="1" applyAlignment="1">
      <alignment horizontal="center" vertical="center"/>
    </xf>
    <xf numFmtId="177" fontId="2" fillId="0" borderId="24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7" fontId="10" fillId="6" borderId="69" xfId="0" applyNumberFormat="1" applyFont="1" applyFill="1" applyBorder="1" applyAlignment="1">
      <alignment horizontal="center" vertical="center"/>
    </xf>
    <xf numFmtId="177" fontId="10" fillId="6" borderId="40" xfId="0" applyNumberFormat="1" applyFont="1" applyFill="1" applyBorder="1" applyAlignment="1">
      <alignment horizontal="center" vertical="center"/>
    </xf>
    <xf numFmtId="177" fontId="10" fillId="6" borderId="25" xfId="0" applyNumberFormat="1" applyFont="1" applyFill="1" applyBorder="1" applyAlignment="1">
      <alignment horizontal="center" vertical="center"/>
    </xf>
    <xf numFmtId="177" fontId="10" fillId="6" borderId="41" xfId="0" applyNumberFormat="1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 wrapText="1"/>
    </xf>
    <xf numFmtId="0" fontId="2" fillId="6" borderId="69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66" xfId="0" applyFont="1" applyFill="1" applyBorder="1" applyAlignment="1">
      <alignment horizontal="center" vertical="center"/>
    </xf>
    <xf numFmtId="0" fontId="2" fillId="6" borderId="61" xfId="0" applyFont="1" applyFill="1" applyBorder="1" applyAlignment="1">
      <alignment horizontal="center" vertical="center"/>
    </xf>
    <xf numFmtId="0" fontId="2" fillId="6" borderId="70" xfId="0" applyFont="1" applyFill="1" applyBorder="1" applyAlignment="1">
      <alignment horizontal="center" vertical="center"/>
    </xf>
    <xf numFmtId="0" fontId="2" fillId="6" borderId="68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/>
    </xf>
    <xf numFmtId="0" fontId="2" fillId="8" borderId="110" xfId="0" applyFont="1" applyFill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" fontId="2" fillId="10" borderId="27" xfId="0" applyNumberFormat="1" applyFont="1" applyFill="1" applyBorder="1" applyAlignment="1">
      <alignment horizontal="center" vertical="center"/>
    </xf>
    <xf numFmtId="1" fontId="2" fillId="10" borderId="63" xfId="0" applyNumberFormat="1" applyFont="1" applyFill="1" applyBorder="1" applyAlignment="1">
      <alignment horizontal="center" vertical="center"/>
    </xf>
    <xf numFmtId="1" fontId="2" fillId="14" borderId="27" xfId="0" applyNumberFormat="1" applyFont="1" applyFill="1" applyBorder="1" applyAlignment="1">
      <alignment horizontal="center" vertical="center"/>
    </xf>
    <xf numFmtId="1" fontId="2" fillId="14" borderId="63" xfId="0" applyNumberFormat="1" applyFont="1" applyFill="1" applyBorder="1" applyAlignment="1">
      <alignment horizontal="center" vertical="center"/>
    </xf>
    <xf numFmtId="0" fontId="3" fillId="8" borderId="0" xfId="0" applyFont="1" applyFill="1" applyAlignment="1">
      <alignment horizontal="left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69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 vertical="center"/>
    </xf>
    <xf numFmtId="0" fontId="2" fillId="7" borderId="51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66" xfId="0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0" fontId="2" fillId="7" borderId="68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177" fontId="10" fillId="2" borderId="35" xfId="0" applyNumberFormat="1" applyFont="1" applyFill="1" applyBorder="1" applyAlignment="1">
      <alignment horizontal="center" vertical="center"/>
    </xf>
    <xf numFmtId="177" fontId="10" fillId="2" borderId="69" xfId="0" applyNumberFormat="1" applyFont="1" applyFill="1" applyBorder="1" applyAlignment="1">
      <alignment horizontal="center" vertical="center"/>
    </xf>
    <xf numFmtId="177" fontId="10" fillId="2" borderId="40" xfId="0" applyNumberFormat="1" applyFont="1" applyFill="1" applyBorder="1" applyAlignment="1">
      <alignment horizontal="center" vertical="center"/>
    </xf>
    <xf numFmtId="177" fontId="10" fillId="2" borderId="32" xfId="0" applyNumberFormat="1" applyFont="1" applyFill="1" applyBorder="1" applyAlignment="1">
      <alignment horizontal="center" vertical="center"/>
    </xf>
    <xf numFmtId="177" fontId="10" fillId="2" borderId="25" xfId="0" applyNumberFormat="1" applyFont="1" applyFill="1" applyBorder="1" applyAlignment="1">
      <alignment horizontal="center" vertical="center"/>
    </xf>
    <xf numFmtId="177" fontId="10" fillId="2" borderId="41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46" xfId="0" applyNumberFormat="1" applyFont="1" applyBorder="1" applyAlignment="1">
      <alignment horizontal="center" vertical="center"/>
    </xf>
    <xf numFmtId="2" fontId="2" fillId="0" borderId="80" xfId="0" applyNumberFormat="1" applyFont="1" applyBorder="1" applyAlignment="1">
      <alignment horizontal="center" vertical="center"/>
    </xf>
    <xf numFmtId="2" fontId="2" fillId="0" borderId="3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1" fontId="2" fillId="13" borderId="31" xfId="0" applyNumberFormat="1" applyFont="1" applyFill="1" applyBorder="1" applyAlignment="1">
      <alignment horizontal="center" vertical="center"/>
    </xf>
    <xf numFmtId="1" fontId="2" fillId="13" borderId="42" xfId="0" applyNumberFormat="1" applyFont="1" applyFill="1" applyBorder="1" applyAlignment="1">
      <alignment horizontal="center" vertical="center"/>
    </xf>
    <xf numFmtId="1" fontId="2" fillId="15" borderId="31" xfId="0" applyNumberFormat="1" applyFont="1" applyFill="1" applyBorder="1" applyAlignment="1">
      <alignment horizontal="center" vertical="center"/>
    </xf>
    <xf numFmtId="1" fontId="2" fillId="15" borderId="42" xfId="0" applyNumberFormat="1" applyFont="1" applyFill="1" applyBorder="1" applyAlignment="1">
      <alignment horizontal="center" vertical="center"/>
    </xf>
    <xf numFmtId="1" fontId="2" fillId="9" borderId="31" xfId="0" applyNumberFormat="1" applyFont="1" applyFill="1" applyBorder="1" applyAlignment="1">
      <alignment horizontal="center" vertical="center"/>
    </xf>
    <xf numFmtId="1" fontId="2" fillId="9" borderId="42" xfId="0" applyNumberFormat="1" applyFont="1" applyFill="1" applyBorder="1" applyAlignment="1">
      <alignment horizontal="center" vertical="center"/>
    </xf>
    <xf numFmtId="1" fontId="2" fillId="12" borderId="15" xfId="0" applyNumberFormat="1" applyFont="1" applyFill="1" applyBorder="1" applyAlignment="1">
      <alignment horizontal="center" vertical="center"/>
    </xf>
    <xf numFmtId="1" fontId="2" fillId="12" borderId="27" xfId="0" applyNumberFormat="1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1" fontId="2" fillId="2" borderId="78" xfId="0" applyNumberFormat="1" applyFont="1" applyFill="1" applyBorder="1" applyAlignment="1">
      <alignment horizontal="center" vertical="center"/>
    </xf>
    <xf numFmtId="1" fontId="2" fillId="10" borderId="31" xfId="0" applyNumberFormat="1" applyFont="1" applyFill="1" applyBorder="1" applyAlignment="1">
      <alignment horizontal="center" vertical="center"/>
    </xf>
    <xf numFmtId="1" fontId="2" fillId="10" borderId="42" xfId="0" applyNumberFormat="1" applyFont="1" applyFill="1" applyBorder="1" applyAlignment="1">
      <alignment horizontal="center" vertical="center"/>
    </xf>
    <xf numFmtId="1" fontId="2" fillId="14" borderId="31" xfId="0" applyNumberFormat="1" applyFont="1" applyFill="1" applyBorder="1" applyAlignment="1">
      <alignment horizontal="center" vertical="center"/>
    </xf>
    <xf numFmtId="1" fontId="2" fillId="14" borderId="42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1" fontId="2" fillId="16" borderId="31" xfId="0" applyNumberFormat="1" applyFont="1" applyFill="1" applyBorder="1" applyAlignment="1">
      <alignment horizontal="center" vertical="center"/>
    </xf>
    <xf numFmtId="1" fontId="2" fillId="16" borderId="4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111" xfId="0" applyFont="1" applyBorder="1" applyAlignment="1">
      <alignment horizontal="left" vertical="center"/>
    </xf>
    <xf numFmtId="0" fontId="2" fillId="0" borderId="79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64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1" fontId="2" fillId="6" borderId="62" xfId="0" applyNumberFormat="1" applyFont="1" applyFill="1" applyBorder="1" applyAlignment="1">
      <alignment horizontal="center" vertical="center"/>
    </xf>
    <xf numFmtId="1" fontId="2" fillId="6" borderId="73" xfId="0" applyNumberFormat="1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" fontId="12" fillId="12" borderId="51" xfId="0" applyNumberFormat="1" applyFont="1" applyFill="1" applyBorder="1" applyAlignment="1">
      <alignment horizontal="center" vertical="center"/>
    </xf>
    <xf numFmtId="1" fontId="12" fillId="12" borderId="66" xfId="0" applyNumberFormat="1" applyFont="1" applyFill="1" applyBorder="1" applyAlignment="1">
      <alignment horizontal="center" vertical="center"/>
    </xf>
    <xf numFmtId="1" fontId="12" fillId="12" borderId="32" xfId="0" applyNumberFormat="1" applyFont="1" applyFill="1" applyBorder="1" applyAlignment="1">
      <alignment horizontal="center" vertical="center"/>
    </xf>
    <xf numFmtId="1" fontId="12" fillId="12" borderId="41" xfId="0" applyNumberFormat="1" applyFont="1" applyFill="1" applyBorder="1" applyAlignment="1">
      <alignment horizontal="center" vertical="center"/>
    </xf>
    <xf numFmtId="0" fontId="12" fillId="12" borderId="100" xfId="0" applyFont="1" applyFill="1" applyBorder="1" applyAlignment="1">
      <alignment horizontal="center" vertical="center"/>
    </xf>
    <xf numFmtId="0" fontId="12" fillId="12" borderId="101" xfId="0" applyFont="1" applyFill="1" applyBorder="1" applyAlignment="1">
      <alignment horizontal="center" vertical="center"/>
    </xf>
    <xf numFmtId="0" fontId="12" fillId="11" borderId="100" xfId="0" applyFont="1" applyFill="1" applyBorder="1" applyAlignment="1">
      <alignment horizontal="center" vertical="center"/>
    </xf>
    <xf numFmtId="0" fontId="12" fillId="11" borderId="101" xfId="0" applyFont="1" applyFill="1" applyBorder="1" applyAlignment="1">
      <alignment horizontal="center" vertical="center"/>
    </xf>
    <xf numFmtId="1" fontId="12" fillId="11" borderId="51" xfId="0" applyNumberFormat="1" applyFont="1" applyFill="1" applyBorder="1" applyAlignment="1">
      <alignment horizontal="center" vertical="center"/>
    </xf>
    <xf numFmtId="1" fontId="12" fillId="11" borderId="66" xfId="0" applyNumberFormat="1" applyFont="1" applyFill="1" applyBorder="1" applyAlignment="1">
      <alignment horizontal="center" vertical="center"/>
    </xf>
    <xf numFmtId="1" fontId="12" fillId="11" borderId="32" xfId="0" applyNumberFormat="1" applyFont="1" applyFill="1" applyBorder="1" applyAlignment="1">
      <alignment horizontal="center" vertical="center"/>
    </xf>
    <xf numFmtId="1" fontId="12" fillId="11" borderId="41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6" borderId="22" xfId="0" applyNumberFormat="1" applyFont="1" applyFill="1" applyBorder="1" applyAlignment="1">
      <alignment horizontal="center" vertical="center"/>
    </xf>
    <xf numFmtId="1" fontId="2" fillId="6" borderId="15" xfId="0" applyNumberFormat="1" applyFont="1" applyFill="1" applyBorder="1" applyAlignment="1">
      <alignment horizontal="center" vertical="center"/>
    </xf>
    <xf numFmtId="1" fontId="2" fillId="13" borderId="27" xfId="0" applyNumberFormat="1" applyFont="1" applyFill="1" applyBorder="1" applyAlignment="1">
      <alignment horizontal="center" vertical="center"/>
    </xf>
    <xf numFmtId="1" fontId="2" fillId="13" borderId="63" xfId="0" applyNumberFormat="1" applyFont="1" applyFill="1" applyBorder="1" applyAlignment="1">
      <alignment horizontal="center" vertical="center"/>
    </xf>
    <xf numFmtId="1" fontId="2" fillId="15" borderId="27" xfId="0" applyNumberFormat="1" applyFont="1" applyFill="1" applyBorder="1" applyAlignment="1">
      <alignment horizontal="center" vertical="center"/>
    </xf>
    <xf numFmtId="1" fontId="2" fillId="15" borderId="63" xfId="0" applyNumberFormat="1" applyFont="1" applyFill="1" applyBorder="1" applyAlignment="1">
      <alignment horizontal="center" vertical="center"/>
    </xf>
    <xf numFmtId="1" fontId="2" fillId="9" borderId="27" xfId="0" applyNumberFormat="1" applyFont="1" applyFill="1" applyBorder="1" applyAlignment="1">
      <alignment horizontal="center" vertical="center"/>
    </xf>
    <xf numFmtId="1" fontId="2" fillId="9" borderId="63" xfId="0" applyNumberFormat="1" applyFont="1" applyFill="1" applyBorder="1" applyAlignment="1">
      <alignment horizontal="center" vertical="center"/>
    </xf>
    <xf numFmtId="1" fontId="2" fillId="16" borderId="27" xfId="0" applyNumberFormat="1" applyFont="1" applyFill="1" applyBorder="1" applyAlignment="1">
      <alignment horizontal="center" vertical="center"/>
    </xf>
    <xf numFmtId="1" fontId="2" fillId="16" borderId="43" xfId="0" applyNumberFormat="1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14" fontId="2" fillId="8" borderId="6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177" fontId="10" fillId="7" borderId="69" xfId="0" applyNumberFormat="1" applyFont="1" applyFill="1" applyBorder="1" applyAlignment="1">
      <alignment horizontal="center" vertical="center"/>
    </xf>
    <xf numFmtId="177" fontId="10" fillId="7" borderId="40" xfId="0" applyNumberFormat="1" applyFont="1" applyFill="1" applyBorder="1" applyAlignment="1">
      <alignment horizontal="center" vertical="center"/>
    </xf>
    <xf numFmtId="177" fontId="10" fillId="7" borderId="25" xfId="0" applyNumberFormat="1" applyFont="1" applyFill="1" applyBorder="1" applyAlignment="1">
      <alignment horizontal="center" vertical="center"/>
    </xf>
    <xf numFmtId="177" fontId="10" fillId="7" borderId="41" xfId="0" applyNumberFormat="1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6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66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/>
    </xf>
    <xf numFmtId="0" fontId="2" fillId="5" borderId="70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1" fontId="2" fillId="11" borderId="6" xfId="0" applyNumberFormat="1" applyFont="1" applyFill="1" applyBorder="1" applyAlignment="1">
      <alignment horizontal="center" vertical="center"/>
    </xf>
    <xf numFmtId="1" fontId="2" fillId="11" borderId="76" xfId="0" applyNumberFormat="1" applyFont="1" applyFill="1" applyBorder="1" applyAlignment="1">
      <alignment horizontal="center" vertical="center"/>
    </xf>
    <xf numFmtId="1" fontId="2" fillId="2" borderId="95" xfId="0" applyNumberFormat="1" applyFont="1" applyFill="1" applyBorder="1" applyAlignment="1">
      <alignment horizontal="center" vertical="center"/>
    </xf>
    <xf numFmtId="1" fontId="2" fillId="12" borderId="92" xfId="0" applyNumberFormat="1" applyFont="1" applyFill="1" applyBorder="1" applyAlignment="1">
      <alignment horizontal="center" vertical="center"/>
    </xf>
    <xf numFmtId="1" fontId="2" fillId="12" borderId="63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12" fillId="2" borderId="51" xfId="0" applyNumberFormat="1" applyFont="1" applyFill="1" applyBorder="1" applyAlignment="1">
      <alignment horizontal="center" vertical="center"/>
    </xf>
    <xf numFmtId="1" fontId="12" fillId="2" borderId="66" xfId="0" applyNumberFormat="1" applyFont="1" applyFill="1" applyBorder="1" applyAlignment="1">
      <alignment horizontal="center" vertical="center"/>
    </xf>
    <xf numFmtId="1" fontId="12" fillId="2" borderId="32" xfId="0" applyNumberFormat="1" applyFont="1" applyFill="1" applyBorder="1" applyAlignment="1">
      <alignment horizontal="center" vertical="center"/>
    </xf>
    <xf numFmtId="1" fontId="12" fillId="2" borderId="41" xfId="0" applyNumberFormat="1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16" fillId="26" borderId="0" xfId="0" applyFont="1" applyFill="1" applyBorder="1" applyAlignment="1">
      <alignment horizontal="center" vertical="center"/>
    </xf>
    <xf numFmtId="0" fontId="16" fillId="26" borderId="66" xfId="0" applyFont="1" applyFill="1" applyBorder="1" applyAlignment="1">
      <alignment horizontal="center" vertical="center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1" fontId="2" fillId="25" borderId="77" xfId="0" applyNumberFormat="1" applyFont="1" applyFill="1" applyBorder="1" applyAlignment="1">
      <alignment horizontal="center" vertical="center"/>
    </xf>
    <xf numFmtId="1" fontId="2" fillId="25" borderId="79" xfId="0" applyNumberFormat="1" applyFont="1" applyFill="1" applyBorder="1" applyAlignment="1">
      <alignment horizontal="center" vertical="center"/>
    </xf>
    <xf numFmtId="1" fontId="2" fillId="25" borderId="51" xfId="0" applyNumberFormat="1" applyFont="1" applyFill="1" applyBorder="1" applyAlignment="1">
      <alignment horizontal="center" vertical="center"/>
    </xf>
    <xf numFmtId="1" fontId="2" fillId="25" borderId="66" xfId="0" applyNumberFormat="1" applyFont="1" applyFill="1" applyBorder="1" applyAlignment="1">
      <alignment horizontal="center" vertical="center"/>
    </xf>
    <xf numFmtId="1" fontId="2" fillId="25" borderId="32" xfId="0" applyNumberFormat="1" applyFont="1" applyFill="1" applyBorder="1" applyAlignment="1">
      <alignment horizontal="center" vertical="center"/>
    </xf>
    <xf numFmtId="1" fontId="2" fillId="25" borderId="41" xfId="0" applyNumberFormat="1" applyFont="1" applyFill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82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2" fontId="2" fillId="0" borderId="45" xfId="0" applyNumberFormat="1" applyFont="1" applyBorder="1" applyAlignment="1">
      <alignment horizontal="center" vertical="center"/>
    </xf>
    <xf numFmtId="2" fontId="2" fillId="0" borderId="59" xfId="0" applyNumberFormat="1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" fontId="2" fillId="24" borderId="92" xfId="0" applyNumberFormat="1" applyFont="1" applyFill="1" applyBorder="1" applyAlignment="1">
      <alignment horizontal="center" vertical="center"/>
    </xf>
    <xf numFmtId="1" fontId="2" fillId="24" borderId="63" xfId="0" applyNumberFormat="1" applyFont="1" applyFill="1" applyBorder="1" applyAlignment="1">
      <alignment horizontal="center" vertical="center"/>
    </xf>
    <xf numFmtId="1" fontId="2" fillId="22" borderId="95" xfId="0" applyNumberFormat="1" applyFont="1" applyFill="1" applyBorder="1" applyAlignment="1">
      <alignment horizontal="center" vertical="center"/>
    </xf>
    <xf numFmtId="1" fontId="2" fillId="22" borderId="21" xfId="0" applyNumberFormat="1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76" xfId="0" applyNumberFormat="1" applyFont="1" applyFill="1" applyBorder="1" applyAlignment="1">
      <alignment horizontal="center" vertical="center"/>
    </xf>
    <xf numFmtId="180" fontId="2" fillId="0" borderId="102" xfId="0" applyNumberFormat="1" applyFont="1" applyBorder="1" applyAlignment="1">
      <alignment horizontal="center" vertical="center"/>
    </xf>
    <xf numFmtId="180" fontId="2" fillId="0" borderId="105" xfId="0" applyNumberFormat="1" applyFont="1" applyBorder="1" applyAlignment="1">
      <alignment horizontal="center" vertical="center"/>
    </xf>
    <xf numFmtId="180" fontId="2" fillId="0" borderId="103" xfId="0" applyNumberFormat="1" applyFont="1" applyBorder="1" applyAlignment="1">
      <alignment horizontal="center" vertical="center"/>
    </xf>
    <xf numFmtId="181" fontId="2" fillId="17" borderId="14" xfId="0" applyNumberFormat="1" applyFont="1" applyFill="1" applyBorder="1" applyAlignment="1">
      <alignment horizontal="center" vertical="center"/>
    </xf>
    <xf numFmtId="181" fontId="2" fillId="17" borderId="46" xfId="0" applyNumberFormat="1" applyFont="1" applyFill="1" applyBorder="1" applyAlignment="1">
      <alignment horizontal="center" vertical="center"/>
    </xf>
    <xf numFmtId="181" fontId="2" fillId="17" borderId="57" xfId="0" applyNumberFormat="1" applyFont="1" applyFill="1" applyBorder="1" applyAlignment="1">
      <alignment horizontal="center" vertical="center"/>
    </xf>
    <xf numFmtId="181" fontId="2" fillId="17" borderId="58" xfId="0" applyNumberFormat="1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181" fontId="2" fillId="13" borderId="14" xfId="0" applyNumberFormat="1" applyFont="1" applyFill="1" applyBorder="1" applyAlignment="1">
      <alignment horizontal="center" vertical="center"/>
    </xf>
    <xf numFmtId="181" fontId="2" fillId="13" borderId="46" xfId="0" applyNumberFormat="1" applyFont="1" applyFill="1" applyBorder="1" applyAlignment="1">
      <alignment horizontal="center" vertical="center"/>
    </xf>
    <xf numFmtId="181" fontId="2" fillId="15" borderId="57" xfId="0" applyNumberFormat="1" applyFont="1" applyFill="1" applyBorder="1" applyAlignment="1">
      <alignment horizontal="center" vertical="center"/>
    </xf>
    <xf numFmtId="181" fontId="2" fillId="15" borderId="58" xfId="0" applyNumberFormat="1" applyFont="1" applyFill="1" applyBorder="1" applyAlignment="1">
      <alignment horizontal="center" vertical="center"/>
    </xf>
    <xf numFmtId="181" fontId="2" fillId="15" borderId="32" xfId="0" applyNumberFormat="1" applyFont="1" applyFill="1" applyBorder="1" applyAlignment="1">
      <alignment horizontal="center" vertical="center"/>
    </xf>
    <xf numFmtId="181" fontId="2" fillId="15" borderId="41" xfId="0" applyNumberFormat="1" applyFont="1" applyFill="1" applyBorder="1" applyAlignment="1">
      <alignment horizontal="center" vertical="center"/>
    </xf>
    <xf numFmtId="0" fontId="2" fillId="13" borderId="48" xfId="0" applyFont="1" applyFill="1" applyBorder="1" applyAlignment="1">
      <alignment horizontal="center" vertical="center"/>
    </xf>
    <xf numFmtId="0" fontId="2" fillId="13" borderId="52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78" fontId="2" fillId="0" borderId="32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178" fontId="2" fillId="4" borderId="31" xfId="0" applyNumberFormat="1" applyFont="1" applyFill="1" applyBorder="1" applyAlignment="1">
      <alignment horizontal="center" vertical="center"/>
    </xf>
    <xf numFmtId="178" fontId="2" fillId="4" borderId="42" xfId="0" applyNumberFormat="1" applyFont="1" applyFill="1" applyBorder="1" applyAlignment="1">
      <alignment horizontal="center" vertical="center"/>
    </xf>
    <xf numFmtId="178" fontId="2" fillId="0" borderId="31" xfId="0" applyNumberFormat="1" applyFont="1" applyBorder="1" applyAlignment="1">
      <alignment horizontal="center" vertical="center"/>
    </xf>
    <xf numFmtId="178" fontId="2" fillId="0" borderId="42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/>
    </xf>
    <xf numFmtId="178" fontId="2" fillId="4" borderId="19" xfId="0" applyNumberFormat="1" applyFont="1" applyFill="1" applyBorder="1" applyAlignment="1">
      <alignment horizontal="center" vertical="center"/>
    </xf>
    <xf numFmtId="178" fontId="2" fillId="4" borderId="20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20" borderId="35" xfId="0" applyFont="1" applyFill="1" applyBorder="1" applyAlignment="1">
      <alignment horizontal="center" vertical="center"/>
    </xf>
    <xf numFmtId="0" fontId="2" fillId="20" borderId="32" xfId="0" applyFont="1" applyFill="1" applyBorder="1" applyAlignment="1">
      <alignment horizontal="center" vertical="center"/>
    </xf>
    <xf numFmtId="181" fontId="2" fillId="21" borderId="32" xfId="0" applyNumberFormat="1" applyFont="1" applyFill="1" applyBorder="1" applyAlignment="1">
      <alignment horizontal="center" vertical="center"/>
    </xf>
    <xf numFmtId="181" fontId="2" fillId="21" borderId="41" xfId="0" applyNumberFormat="1" applyFont="1" applyFill="1" applyBorder="1" applyAlignment="1">
      <alignment horizontal="center" vertical="center"/>
    </xf>
    <xf numFmtId="0" fontId="2" fillId="8" borderId="59" xfId="0" applyFont="1" applyFill="1" applyBorder="1" applyAlignment="1">
      <alignment horizontal="center" vertical="center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6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41" xfId="0" applyNumberFormat="1" applyFont="1" applyBorder="1" applyAlignment="1">
      <alignment horizontal="center" vertical="center" wrapText="1"/>
    </xf>
    <xf numFmtId="178" fontId="2" fillId="24" borderId="28" xfId="0" applyNumberFormat="1" applyFont="1" applyFill="1" applyBorder="1" applyAlignment="1">
      <alignment horizontal="center" vertical="center"/>
    </xf>
    <xf numFmtId="0" fontId="2" fillId="24" borderId="99" xfId="0" applyFont="1" applyFill="1" applyBorder="1" applyAlignment="1">
      <alignment horizontal="center" vertical="center"/>
    </xf>
    <xf numFmtId="178" fontId="2" fillId="0" borderId="39" xfId="0" applyNumberFormat="1" applyFont="1" applyBorder="1" applyAlignment="1">
      <alignment horizontal="center" vertical="center"/>
    </xf>
    <xf numFmtId="178" fontId="2" fillId="0" borderId="43" xfId="0" applyNumberFormat="1" applyFont="1" applyBorder="1" applyAlignment="1">
      <alignment horizontal="center" vertical="center"/>
    </xf>
    <xf numFmtId="0" fontId="2" fillId="0" borderId="93" xfId="0" quotePrefix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0" borderId="69" xfId="0" applyFont="1" applyFill="1" applyBorder="1" applyAlignment="1">
      <alignment horizontal="center" vertical="center" wrapText="1"/>
    </xf>
    <xf numFmtId="0" fontId="2" fillId="20" borderId="25" xfId="0" applyFont="1" applyFill="1" applyBorder="1" applyAlignment="1">
      <alignment horizontal="center" vertical="center" wrapText="1"/>
    </xf>
    <xf numFmtId="181" fontId="2" fillId="20" borderId="40" xfId="0" applyNumberFormat="1" applyFont="1" applyFill="1" applyBorder="1" applyAlignment="1">
      <alignment horizontal="center" vertical="center"/>
    </xf>
    <xf numFmtId="181" fontId="2" fillId="20" borderId="41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2" fillId="8" borderId="69" xfId="0" applyFont="1" applyFill="1" applyBorder="1" applyAlignment="1">
      <alignment horizontal="center" vertical="center"/>
    </xf>
    <xf numFmtId="0" fontId="2" fillId="17" borderId="48" xfId="0" applyFont="1" applyFill="1" applyBorder="1" applyAlignment="1">
      <alignment horizontal="center" vertical="center"/>
    </xf>
    <xf numFmtId="0" fontId="2" fillId="17" borderId="5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73" xfId="0" applyFont="1" applyFill="1" applyBorder="1" applyAlignment="1">
      <alignment horizontal="left" vertical="center"/>
    </xf>
    <xf numFmtId="0" fontId="2" fillId="8" borderId="105" xfId="0" applyFont="1" applyFill="1" applyBorder="1" applyAlignment="1">
      <alignment horizontal="left" vertical="center"/>
    </xf>
    <xf numFmtId="0" fontId="2" fillId="8" borderId="10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92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0" fontId="2" fillId="8" borderId="99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/>
    </xf>
    <xf numFmtId="0" fontId="2" fillId="8" borderId="10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" fontId="2" fillId="0" borderId="39" xfId="0" applyNumberFormat="1" applyFont="1" applyBorder="1" applyAlignment="1">
      <alignment horizontal="center" vertical="center"/>
    </xf>
    <xf numFmtId="1" fontId="2" fillId="0" borderId="43" xfId="0" applyNumberFormat="1" applyFont="1" applyBorder="1" applyAlignment="1">
      <alignment horizontal="center" vertical="center"/>
    </xf>
    <xf numFmtId="1" fontId="2" fillId="0" borderId="57" xfId="0" applyNumberFormat="1" applyFont="1" applyBorder="1" applyAlignment="1">
      <alignment horizontal="center" vertical="center"/>
    </xf>
    <xf numFmtId="1" fontId="2" fillId="0" borderId="5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left" vertical="center"/>
    </xf>
    <xf numFmtId="0" fontId="6" fillId="2" borderId="91" xfId="0" applyFont="1" applyFill="1" applyBorder="1" applyAlignment="1">
      <alignment horizontal="left" vertical="center"/>
    </xf>
    <xf numFmtId="1" fontId="2" fillId="2" borderId="90" xfId="0" applyNumberFormat="1" applyFont="1" applyFill="1" applyBorder="1" applyAlignment="1">
      <alignment horizontal="center" vertical="center"/>
    </xf>
    <xf numFmtId="1" fontId="2" fillId="2" borderId="91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2" borderId="42" xfId="0" applyNumberFormat="1" applyFont="1" applyFill="1" applyBorder="1" applyAlignment="1">
      <alignment horizontal="center" vertical="center"/>
    </xf>
    <xf numFmtId="0" fontId="2" fillId="0" borderId="80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82" xfId="0" applyFont="1" applyFill="1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45" xfId="0" applyFont="1" applyFill="1" applyBorder="1" applyAlignment="1">
      <alignment horizontal="center" vertical="center" wrapText="1"/>
    </xf>
    <xf numFmtId="0" fontId="2" fillId="13" borderId="20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7" borderId="9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20" borderId="33" xfId="0" applyFont="1" applyFill="1" applyBorder="1" applyAlignment="1">
      <alignment horizontal="center" vertical="center"/>
    </xf>
    <xf numFmtId="0" fontId="2" fillId="20" borderId="34" xfId="0" applyFont="1" applyFill="1" applyBorder="1" applyAlignment="1">
      <alignment horizontal="center" vertical="center"/>
    </xf>
    <xf numFmtId="181" fontId="2" fillId="13" borderId="57" xfId="0" applyNumberFormat="1" applyFont="1" applyFill="1" applyBorder="1" applyAlignment="1">
      <alignment horizontal="center" vertical="center"/>
    </xf>
    <xf numFmtId="181" fontId="2" fillId="13" borderId="58" xfId="0" applyNumberFormat="1" applyFont="1" applyFill="1" applyBorder="1" applyAlignment="1">
      <alignment horizontal="center" vertical="center"/>
    </xf>
    <xf numFmtId="0" fontId="2" fillId="15" borderId="48" xfId="0" applyFont="1" applyFill="1" applyBorder="1" applyAlignment="1">
      <alignment horizontal="center" vertical="center"/>
    </xf>
    <xf numFmtId="0" fontId="2" fillId="15" borderId="52" xfId="0" applyFont="1" applyFill="1" applyBorder="1" applyAlignment="1">
      <alignment horizontal="center" vertical="center"/>
    </xf>
    <xf numFmtId="181" fontId="2" fillId="15" borderId="14" xfId="0" applyNumberFormat="1" applyFont="1" applyFill="1" applyBorder="1" applyAlignment="1">
      <alignment horizontal="center" vertical="center"/>
    </xf>
    <xf numFmtId="181" fontId="2" fillId="15" borderId="46" xfId="0" applyNumberFormat="1" applyFont="1" applyFill="1" applyBorder="1" applyAlignment="1">
      <alignment horizontal="center" vertical="center"/>
    </xf>
    <xf numFmtId="178" fontId="2" fillId="21" borderId="100" xfId="0" applyNumberFormat="1" applyFont="1" applyFill="1" applyBorder="1" applyAlignment="1">
      <alignment horizontal="center" vertical="center"/>
    </xf>
    <xf numFmtId="0" fontId="2" fillId="21" borderId="10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7E0F3"/>
      <color rgb="FFA365D1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98474169983449E-2"/>
          <c:y val="5.1400554097404488E-2"/>
          <c:w val="0.90711655675122815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ｽｸﾘｰﾆﾝｸﾞ!$F$69</c:f>
              <c:strCache>
                <c:ptCount val="1"/>
                <c:pt idx="0">
                  <c:v>薬物濃度 (%)</c:v>
                </c:pt>
              </c:strCache>
            </c:strRef>
          </c:tx>
          <c:xVal>
            <c:numRef>
              <c:f>ｽｸﾘｰﾆﾝｸﾞ!$A$96:$B$96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xVal>
          <c:yVal>
            <c:numRef>
              <c:f>ｽｸﾘｰﾆﾝｸﾞ!$F$86:$G$86</c:f>
              <c:numCache>
                <c:formatCode>0</c:formatCode>
                <c:ptCount val="2"/>
                <c:pt idx="0">
                  <c:v>48.416666666666664</c:v>
                </c:pt>
                <c:pt idx="1">
                  <c:v>587.08333333333337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98-42C5-B9A2-C8ADC66A4CA6}"/>
            </c:ext>
          </c:extLst>
        </c:ser>
        <c:ser>
          <c:idx val="1"/>
          <c:order val="1"/>
          <c:tx>
            <c:strRef>
              <c:f>ｽｸﾘｰﾆﾝｸﾞ!$H$69</c:f>
              <c:strCache>
                <c:ptCount val="1"/>
                <c:pt idx="0">
                  <c:v>滑沢剤濃度 (%)</c:v>
                </c:pt>
              </c:strCache>
            </c:strRef>
          </c:tx>
          <c:xVal>
            <c:numRef>
              <c:f>ｽｸﾘｰﾆﾝｸﾞ!$A$97:$B$97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xVal>
          <c:yVal>
            <c:numRef>
              <c:f>ｽｸﾘｰﾆﾝｸﾞ!$H$86:$I$86</c:f>
              <c:numCache>
                <c:formatCode>0</c:formatCode>
                <c:ptCount val="2"/>
                <c:pt idx="0">
                  <c:v>134.08333333333334</c:v>
                </c:pt>
                <c:pt idx="1">
                  <c:v>501.41666666666669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98-42C5-B9A2-C8ADC66A4CA6}"/>
            </c:ext>
          </c:extLst>
        </c:ser>
        <c:ser>
          <c:idx val="2"/>
          <c:order val="2"/>
          <c:tx>
            <c:strRef>
              <c:f>ｽｸﾘｰﾆﾝｸﾞ!$J$69</c:f>
              <c:strCache>
                <c:ptCount val="1"/>
                <c:pt idx="0">
                  <c:v>A×B交互作用</c:v>
                </c:pt>
              </c:strCache>
            </c:strRef>
          </c:tx>
          <c:xVal>
            <c:numRef>
              <c:f>ｽｸﾘｰﾆﾝｸﾞ!$A$98:$B$98</c:f>
              <c:numCache>
                <c:formatCode>General</c:formatCode>
                <c:ptCount val="2"/>
                <c:pt idx="0">
                  <c:v>8</c:v>
                </c:pt>
                <c:pt idx="1">
                  <c:v>9</c:v>
                </c:pt>
              </c:numCache>
            </c:numRef>
          </c:xVal>
          <c:yVal>
            <c:numRef>
              <c:f>ｽｸﾘｰﾆﾝｸﾞ!$J$86:$K$86</c:f>
              <c:numCache>
                <c:formatCode>0</c:formatCode>
                <c:ptCount val="2"/>
                <c:pt idx="0">
                  <c:v>154.33333333333334</c:v>
                </c:pt>
                <c:pt idx="1">
                  <c:v>481.16666666666669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98-42C5-B9A2-C8ADC66A4CA6}"/>
            </c:ext>
          </c:extLst>
        </c:ser>
        <c:ser>
          <c:idx val="3"/>
          <c:order val="3"/>
          <c:tx>
            <c:strRef>
              <c:f>ｽｸﾘｰﾆﾝｸﾞ!$L$69</c:f>
              <c:strCache>
                <c:ptCount val="1"/>
                <c:pt idx="0">
                  <c:v>打錠圧 (kN)</c:v>
                </c:pt>
              </c:strCache>
            </c:strRef>
          </c:tx>
          <c:xVal>
            <c:numRef>
              <c:f>ｽｸﾘｰﾆﾝｸﾞ!$A$99:$B$99</c:f>
              <c:numCache>
                <c:formatCode>General</c:formatCode>
                <c:ptCount val="2"/>
                <c:pt idx="0">
                  <c:v>11</c:v>
                </c:pt>
                <c:pt idx="1">
                  <c:v>12</c:v>
                </c:pt>
              </c:numCache>
            </c:numRef>
          </c:xVal>
          <c:yVal>
            <c:numRef>
              <c:f>ｽｸﾘｰﾆﾝｸﾞ!$L$86:$M$86</c:f>
              <c:numCache>
                <c:formatCode>0</c:formatCode>
                <c:ptCount val="2"/>
                <c:pt idx="0">
                  <c:v>84.166666666666671</c:v>
                </c:pt>
                <c:pt idx="1">
                  <c:v>551.33333333333337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98-42C5-B9A2-C8ADC66A4CA6}"/>
            </c:ext>
          </c:extLst>
        </c:ser>
        <c:ser>
          <c:idx val="4"/>
          <c:order val="4"/>
          <c:tx>
            <c:strRef>
              <c:f>ｽｸﾘｰﾆﾝｸﾞ!$N$69</c:f>
              <c:strCache>
                <c:ptCount val="1"/>
                <c:pt idx="0">
                  <c:v>誤差</c:v>
                </c:pt>
              </c:strCache>
            </c:strRef>
          </c:tx>
          <c:xVal>
            <c:numRef>
              <c:f>ｽｸﾘｰﾆﾝｸﾞ!$A$100:$B$100</c:f>
              <c:numCache>
                <c:formatCode>General</c:formatCode>
                <c:ptCount val="2"/>
                <c:pt idx="0">
                  <c:v>14</c:v>
                </c:pt>
                <c:pt idx="1">
                  <c:v>15</c:v>
                </c:pt>
              </c:numCache>
            </c:numRef>
          </c:xVal>
          <c:yVal>
            <c:numRef>
              <c:f>ｽｸﾘｰﾆﾝｸﾞ!$N$86:$O$86</c:f>
              <c:numCache>
                <c:formatCode>0</c:formatCode>
                <c:ptCount val="2"/>
                <c:pt idx="0">
                  <c:v>103.91666666666667</c:v>
                </c:pt>
                <c:pt idx="1">
                  <c:v>531.58333333333337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998-42C5-B9A2-C8ADC66A4CA6}"/>
            </c:ext>
          </c:extLst>
        </c:ser>
        <c:ser>
          <c:idx val="5"/>
          <c:order val="5"/>
          <c:tx>
            <c:strRef>
              <c:f>ｽｸﾘｰﾆﾝｸﾞ!$P$69</c:f>
              <c:strCache>
                <c:ptCount val="1"/>
                <c:pt idx="0">
                  <c:v>混合機仕込率 (%)</c:v>
                </c:pt>
              </c:strCache>
            </c:strRef>
          </c:tx>
          <c:xVal>
            <c:numRef>
              <c:f>ｽｸﾘｰﾆﾝｸﾞ!$A$101:$B$101</c:f>
              <c:numCache>
                <c:formatCode>General</c:formatCode>
                <c:ptCount val="2"/>
                <c:pt idx="0">
                  <c:v>17</c:v>
                </c:pt>
                <c:pt idx="1">
                  <c:v>18</c:v>
                </c:pt>
              </c:numCache>
            </c:numRef>
          </c:xVal>
          <c:yVal>
            <c:numRef>
              <c:f>ｽｸﾘｰﾆﾝｸﾞ!$P$86:$Q$86</c:f>
              <c:numCache>
                <c:formatCode>0</c:formatCode>
                <c:ptCount val="2"/>
                <c:pt idx="0">
                  <c:v>170.75</c:v>
                </c:pt>
                <c:pt idx="1">
                  <c:v>464.75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998-42C5-B9A2-C8ADC66A4CA6}"/>
            </c:ext>
          </c:extLst>
        </c:ser>
        <c:ser>
          <c:idx val="6"/>
          <c:order val="6"/>
          <c:tx>
            <c:strRef>
              <c:f>ｽｸﾘｰﾆﾝｸﾞ!$R$69</c:f>
              <c:strCache>
                <c:ptCount val="1"/>
                <c:pt idx="0">
                  <c:v>混合時間 (min)</c:v>
                </c:pt>
              </c:strCache>
            </c:strRef>
          </c:tx>
          <c:xVal>
            <c:numRef>
              <c:f>ｽｸﾘｰﾆﾝｸﾞ!$A$102:$B$102</c:f>
              <c:numCache>
                <c:formatCode>General</c:formatCode>
                <c:ptCount val="2"/>
                <c:pt idx="0">
                  <c:v>20</c:v>
                </c:pt>
                <c:pt idx="1">
                  <c:v>21</c:v>
                </c:pt>
              </c:numCache>
            </c:numRef>
          </c:xVal>
          <c:yVal>
            <c:numRef>
              <c:f>ｽｸﾘｰﾆﾝｸﾞ!$R$86:$S$86</c:f>
              <c:numCache>
                <c:formatCode>0</c:formatCode>
                <c:ptCount val="2"/>
                <c:pt idx="0">
                  <c:v>179</c:v>
                </c:pt>
                <c:pt idx="1">
                  <c:v>456.5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998-42C5-B9A2-C8ADC66A4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229696"/>
        <c:axId val="233231488"/>
      </c:scatterChart>
      <c:valAx>
        <c:axId val="233229696"/>
        <c:scaling>
          <c:orientation val="minMax"/>
          <c:max val="22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233231488"/>
        <c:crosses val="autoZero"/>
        <c:crossBetween val="midCat"/>
      </c:valAx>
      <c:valAx>
        <c:axId val="233231488"/>
        <c:scaling>
          <c:orientation val="minMax"/>
          <c:max val="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/>
                  <a:t>崩壊時間</a:t>
                </a:r>
                <a:r>
                  <a:rPr lang="en-US"/>
                  <a:t>(sec)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2.7375203023774393E-3"/>
              <c:y val="0.3158584864391951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33229696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1191890401100345"/>
          <c:y val="6.4814814814814811E-2"/>
          <c:w val="0.87726947324340254"/>
          <c:h val="8.59860746573345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212912</xdr:colOff>
      <xdr:row>93</xdr:row>
      <xdr:rowOff>40341</xdr:rowOff>
    </xdr:from>
    <xdr:to>
      <xdr:col>18</xdr:col>
      <xdr:colOff>639536</xdr:colOff>
      <xdr:row>106</xdr:row>
      <xdr:rowOff>161365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81642</xdr:colOff>
      <xdr:row>28</xdr:row>
      <xdr:rowOff>95250</xdr:rowOff>
    </xdr:from>
    <xdr:to>
      <xdr:col>8</xdr:col>
      <xdr:colOff>653142</xdr:colOff>
      <xdr:row>32</xdr:row>
      <xdr:rowOff>0</xdr:rowOff>
    </xdr:to>
    <xdr:sp macro="" textlink="">
      <xdr:nvSpPr>
        <xdr:cNvPr id="2" name="等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12821" y="11715750"/>
          <a:ext cx="571500" cy="721179"/>
        </a:xfrm>
        <a:prstGeom prst="mathEqual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84363</xdr:colOff>
      <xdr:row>41</xdr:row>
      <xdr:rowOff>29936</xdr:rowOff>
    </xdr:from>
    <xdr:to>
      <xdr:col>8</xdr:col>
      <xdr:colOff>655863</xdr:colOff>
      <xdr:row>44</xdr:row>
      <xdr:rowOff>138794</xdr:rowOff>
    </xdr:to>
    <xdr:sp macro="" textlink="">
      <xdr:nvSpPr>
        <xdr:cNvPr id="4" name="等号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15542" y="14303829"/>
          <a:ext cx="571500" cy="721179"/>
        </a:xfrm>
        <a:prstGeom prst="mathEqual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73477</xdr:colOff>
      <xdr:row>54</xdr:row>
      <xdr:rowOff>73478</xdr:rowOff>
    </xdr:from>
    <xdr:to>
      <xdr:col>8</xdr:col>
      <xdr:colOff>644977</xdr:colOff>
      <xdr:row>57</xdr:row>
      <xdr:rowOff>182336</xdr:rowOff>
    </xdr:to>
    <xdr:sp macro="" textlink="">
      <xdr:nvSpPr>
        <xdr:cNvPr id="6" name="等号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604656" y="17000764"/>
          <a:ext cx="571500" cy="721179"/>
        </a:xfrm>
        <a:prstGeom prst="mathEqual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1358</xdr:colOff>
      <xdr:row>115</xdr:row>
      <xdr:rowOff>40826</xdr:rowOff>
    </xdr:from>
    <xdr:to>
      <xdr:col>7</xdr:col>
      <xdr:colOff>722537</xdr:colOff>
      <xdr:row>115</xdr:row>
      <xdr:rowOff>409578</xdr:rowOff>
    </xdr:to>
    <xdr:sp macro="" textlink="">
      <xdr:nvSpPr>
        <xdr:cNvPr id="7" name="等号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5400000">
          <a:off x="3973965" y="20152862"/>
          <a:ext cx="368752" cy="721179"/>
        </a:xfrm>
        <a:prstGeom prst="mathEqual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17686</xdr:colOff>
      <xdr:row>120</xdr:row>
      <xdr:rowOff>29941</xdr:rowOff>
    </xdr:from>
    <xdr:to>
      <xdr:col>8</xdr:col>
      <xdr:colOff>4079</xdr:colOff>
      <xdr:row>120</xdr:row>
      <xdr:rowOff>370118</xdr:rowOff>
    </xdr:to>
    <xdr:sp macro="" textlink="">
      <xdr:nvSpPr>
        <xdr:cNvPr id="8" name="加算記号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rot="5400000">
          <a:off x="4004580" y="24481976"/>
          <a:ext cx="340177" cy="721179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6801</xdr:colOff>
      <xdr:row>125</xdr:row>
      <xdr:rowOff>59878</xdr:rowOff>
    </xdr:from>
    <xdr:to>
      <xdr:col>7</xdr:col>
      <xdr:colOff>727980</xdr:colOff>
      <xdr:row>125</xdr:row>
      <xdr:rowOff>428630</xdr:rowOff>
    </xdr:to>
    <xdr:sp macro="" textlink="">
      <xdr:nvSpPr>
        <xdr:cNvPr id="9" name="加算記号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5400000">
          <a:off x="3979408" y="22376271"/>
          <a:ext cx="368752" cy="721179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1358</xdr:colOff>
      <xdr:row>136</xdr:row>
      <xdr:rowOff>13612</xdr:rowOff>
    </xdr:from>
    <xdr:to>
      <xdr:col>7</xdr:col>
      <xdr:colOff>722537</xdr:colOff>
      <xdr:row>136</xdr:row>
      <xdr:rowOff>372839</xdr:rowOff>
    </xdr:to>
    <xdr:sp macro="" textlink="">
      <xdr:nvSpPr>
        <xdr:cNvPr id="11" name="等号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5400000">
          <a:off x="3978727" y="28502886"/>
          <a:ext cx="359227" cy="721179"/>
        </a:xfrm>
        <a:prstGeom prst="mathEqual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725258</xdr:colOff>
      <xdr:row>137</xdr:row>
      <xdr:rowOff>0</xdr:rowOff>
    </xdr:from>
    <xdr:to>
      <xdr:col>7</xdr:col>
      <xdr:colOff>711651</xdr:colOff>
      <xdr:row>137</xdr:row>
      <xdr:rowOff>0</xdr:rowOff>
    </xdr:to>
    <xdr:sp macro="" textlink="">
      <xdr:nvSpPr>
        <xdr:cNvPr id="12" name="加算記号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5400000">
          <a:off x="3977366" y="23760797"/>
          <a:ext cx="340177" cy="721179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6801</xdr:colOff>
      <xdr:row>141</xdr:row>
      <xdr:rowOff>32664</xdr:rowOff>
    </xdr:from>
    <xdr:to>
      <xdr:col>7</xdr:col>
      <xdr:colOff>727980</xdr:colOff>
      <xdr:row>141</xdr:row>
      <xdr:rowOff>372841</xdr:rowOff>
    </xdr:to>
    <xdr:sp macro="" textlink="">
      <xdr:nvSpPr>
        <xdr:cNvPr id="13" name="加算記号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5400000">
          <a:off x="3993695" y="29723449"/>
          <a:ext cx="340177" cy="721179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208189</xdr:colOff>
      <xdr:row>130</xdr:row>
      <xdr:rowOff>36739</xdr:rowOff>
    </xdr:from>
    <xdr:to>
      <xdr:col>7</xdr:col>
      <xdr:colOff>567416</xdr:colOff>
      <xdr:row>130</xdr:row>
      <xdr:rowOff>376918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004582" y="26352953"/>
          <a:ext cx="359227" cy="340179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68037</xdr:colOff>
      <xdr:row>30</xdr:row>
      <xdr:rowOff>81643</xdr:rowOff>
    </xdr:from>
    <xdr:to>
      <xdr:col>18</xdr:col>
      <xdr:colOff>598715</xdr:colOff>
      <xdr:row>42</xdr:row>
      <xdr:rowOff>152400</xdr:rowOff>
    </xdr:to>
    <xdr:sp macro="" textlink="">
      <xdr:nvSpPr>
        <xdr:cNvPr id="3" name="左カーブ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917137" y="6291943"/>
          <a:ext cx="530678" cy="2490107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99574</xdr:colOff>
      <xdr:row>41</xdr:row>
      <xdr:rowOff>90207</xdr:rowOff>
    </xdr:from>
    <xdr:to>
      <xdr:col>15</xdr:col>
      <xdr:colOff>630252</xdr:colOff>
      <xdr:row>56</xdr:row>
      <xdr:rowOff>9924</xdr:rowOff>
    </xdr:to>
    <xdr:sp macro="" textlink="">
      <xdr:nvSpPr>
        <xdr:cNvPr id="14" name="左カーブ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218486" y="9088531"/>
          <a:ext cx="530678" cy="2967717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612322</xdr:colOff>
      <xdr:row>119</xdr:row>
      <xdr:rowOff>179614</xdr:rowOff>
    </xdr:from>
    <xdr:to>
      <xdr:col>15</xdr:col>
      <xdr:colOff>557894</xdr:colOff>
      <xdr:row>140</xdr:row>
      <xdr:rowOff>27213</xdr:rowOff>
    </xdr:to>
    <xdr:sp macro="" textlink="">
      <xdr:nvSpPr>
        <xdr:cNvPr id="16" name="左カーブ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9552215" y="24618043"/>
          <a:ext cx="680358" cy="5086349"/>
        </a:xfrm>
        <a:prstGeom prst="curved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68036</xdr:colOff>
      <xdr:row>61</xdr:row>
      <xdr:rowOff>0</xdr:rowOff>
    </xdr:from>
    <xdr:to>
      <xdr:col>6</xdr:col>
      <xdr:colOff>680357</xdr:colOff>
      <xdr:row>62</xdr:row>
      <xdr:rowOff>190500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125561" y="12458700"/>
          <a:ext cx="612321" cy="390525"/>
        </a:xfrm>
        <a:prstGeom prst="downArrow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370114</xdr:colOff>
      <xdr:row>61</xdr:row>
      <xdr:rowOff>0</xdr:rowOff>
    </xdr:from>
    <xdr:to>
      <xdr:col>11</xdr:col>
      <xdr:colOff>247649</xdr:colOff>
      <xdr:row>62</xdr:row>
      <xdr:rowOff>186418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361339" y="12458700"/>
          <a:ext cx="610960" cy="386443"/>
        </a:xfrm>
        <a:prstGeom prst="downArrow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291193</xdr:colOff>
      <xdr:row>61</xdr:row>
      <xdr:rowOff>0</xdr:rowOff>
    </xdr:from>
    <xdr:to>
      <xdr:col>14</xdr:col>
      <xdr:colOff>168728</xdr:colOff>
      <xdr:row>62</xdr:row>
      <xdr:rowOff>190500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482693" y="12458700"/>
          <a:ext cx="610960" cy="390525"/>
        </a:xfrm>
        <a:prstGeom prst="downArrow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13607</xdr:colOff>
      <xdr:row>109</xdr:row>
      <xdr:rowOff>231321</xdr:rowOff>
    </xdr:from>
    <xdr:to>
      <xdr:col>14</xdr:col>
      <xdr:colOff>585107</xdr:colOff>
      <xdr:row>130</xdr:row>
      <xdr:rowOff>27214</xdr:rowOff>
    </xdr:to>
    <xdr:sp macro="" textlink="">
      <xdr:nvSpPr>
        <xdr:cNvPr id="20" name="右大かっこ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953500" y="22193250"/>
          <a:ext cx="571500" cy="4898571"/>
        </a:xfrm>
        <a:prstGeom prst="rightBracket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27461</xdr:colOff>
      <xdr:row>130</xdr:row>
      <xdr:rowOff>273629</xdr:rowOff>
    </xdr:from>
    <xdr:to>
      <xdr:col>14</xdr:col>
      <xdr:colOff>591539</xdr:colOff>
      <xdr:row>146</xdr:row>
      <xdr:rowOff>138546</xdr:rowOff>
    </xdr:to>
    <xdr:sp macro="" textlink="">
      <xdr:nvSpPr>
        <xdr:cNvPr id="21" name="右大かっこ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894370" y="27774902"/>
          <a:ext cx="564078" cy="3952008"/>
        </a:xfrm>
        <a:prstGeom prst="rightBracket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200024</xdr:colOff>
      <xdr:row>41</xdr:row>
      <xdr:rowOff>153762</xdr:rowOff>
    </xdr:from>
    <xdr:to>
      <xdr:col>13</xdr:col>
      <xdr:colOff>540203</xdr:colOff>
      <xdr:row>43</xdr:row>
      <xdr:rowOff>104774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6200000">
          <a:off x="8395607" y="8477250"/>
          <a:ext cx="359227" cy="340179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95250</xdr:colOff>
      <xdr:row>64</xdr:row>
      <xdr:rowOff>0</xdr:rowOff>
    </xdr:from>
    <xdr:to>
      <xdr:col>7</xdr:col>
      <xdr:colOff>666750</xdr:colOff>
      <xdr:row>67</xdr:row>
      <xdr:rowOff>108856</xdr:rowOff>
    </xdr:to>
    <xdr:sp macro="" textlink="">
      <xdr:nvSpPr>
        <xdr:cNvPr id="3" name="等号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891643" y="13471071"/>
          <a:ext cx="571500" cy="721178"/>
        </a:xfrm>
        <a:prstGeom prst="mathEqual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189138</xdr:colOff>
      <xdr:row>65</xdr:row>
      <xdr:rowOff>6804</xdr:rowOff>
    </xdr:from>
    <xdr:to>
      <xdr:col>16</xdr:col>
      <xdr:colOff>529317</xdr:colOff>
      <xdr:row>66</xdr:row>
      <xdr:rowOff>161924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6200000">
          <a:off x="9119507" y="13405757"/>
          <a:ext cx="359227" cy="340179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70759</xdr:colOff>
      <xdr:row>87</xdr:row>
      <xdr:rowOff>97972</xdr:rowOff>
    </xdr:from>
    <xdr:to>
      <xdr:col>7</xdr:col>
      <xdr:colOff>642259</xdr:colOff>
      <xdr:row>91</xdr:row>
      <xdr:rowOff>2721</xdr:rowOff>
    </xdr:to>
    <xdr:sp macro="" textlink="">
      <xdr:nvSpPr>
        <xdr:cNvPr id="5" name="等号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867152" y="18263508"/>
          <a:ext cx="571500" cy="721177"/>
        </a:xfrm>
        <a:prstGeom prst="mathEqual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219074</xdr:colOff>
      <xdr:row>88</xdr:row>
      <xdr:rowOff>63954</xdr:rowOff>
    </xdr:from>
    <xdr:to>
      <xdr:col>16</xdr:col>
      <xdr:colOff>559253</xdr:colOff>
      <xdr:row>90</xdr:row>
      <xdr:rowOff>14967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6200000">
          <a:off x="9149443" y="17749157"/>
          <a:ext cx="359227" cy="340179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99536</xdr:colOff>
      <xdr:row>64</xdr:row>
      <xdr:rowOff>122464</xdr:rowOff>
    </xdr:from>
    <xdr:to>
      <xdr:col>12</xdr:col>
      <xdr:colOff>639536</xdr:colOff>
      <xdr:row>67</xdr:row>
      <xdr:rowOff>50142</xdr:rowOff>
    </xdr:to>
    <xdr:sp macro="" textlink="">
      <xdr:nvSpPr>
        <xdr:cNvPr id="11" name="加算記号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 rot="5400000">
          <a:off x="7569857" y="13593535"/>
          <a:ext cx="540000" cy="54000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102257</xdr:colOff>
      <xdr:row>87</xdr:row>
      <xdr:rowOff>152400</xdr:rowOff>
    </xdr:from>
    <xdr:to>
      <xdr:col>11</xdr:col>
      <xdr:colOff>642257</xdr:colOff>
      <xdr:row>90</xdr:row>
      <xdr:rowOff>80079</xdr:rowOff>
    </xdr:to>
    <xdr:sp macro="" textlink="">
      <xdr:nvSpPr>
        <xdr:cNvPr id="12" name="加算記号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rot="5400000">
          <a:off x="6837793" y="18317936"/>
          <a:ext cx="540000" cy="54000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P48"/>
  <sheetViews>
    <sheetView view="pageBreakPreview" topLeftCell="A10" zoomScale="70" zoomScaleNormal="55" zoomScaleSheetLayoutView="70" workbookViewId="0">
      <selection activeCell="E46" sqref="E46:F46"/>
    </sheetView>
  </sheetViews>
  <sheetFormatPr defaultColWidth="9" defaultRowHeight="15" x14ac:dyDescent="0.2"/>
  <cols>
    <col min="1" max="1" width="9" style="47"/>
    <col min="2" max="2" width="4" style="47" customWidth="1"/>
    <col min="3" max="14" width="10" style="47" customWidth="1"/>
    <col min="15" max="15" width="15" style="47" customWidth="1"/>
    <col min="16" max="16" width="10.77734375" style="47" customWidth="1"/>
    <col min="17" max="16384" width="9" style="47"/>
  </cols>
  <sheetData>
    <row r="3" spans="3:15" x14ac:dyDescent="0.2">
      <c r="C3" s="259" t="s">
        <v>182</v>
      </c>
      <c r="D3" s="496" t="s">
        <v>183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</row>
    <row r="4" spans="3:15" x14ac:dyDescent="0.2"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</row>
    <row r="5" spans="3:15" ht="15.6" x14ac:dyDescent="0.2"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</row>
    <row r="6" spans="3:15" x14ac:dyDescent="0.2">
      <c r="C6" s="259" t="s">
        <v>125</v>
      </c>
      <c r="D6" s="492" t="s">
        <v>178</v>
      </c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</row>
    <row r="7" spans="3:15" x14ac:dyDescent="0.2"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</row>
    <row r="8" spans="3:15" ht="15.6" x14ac:dyDescent="0.2"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</row>
    <row r="9" spans="3:15" x14ac:dyDescent="0.2">
      <c r="C9" s="259" t="s">
        <v>154</v>
      </c>
    </row>
    <row r="10" spans="3:15" x14ac:dyDescent="0.2">
      <c r="D10" s="326" t="s">
        <v>134</v>
      </c>
      <c r="E10" s="485" t="s">
        <v>135</v>
      </c>
      <c r="F10" s="485"/>
      <c r="G10" s="485" t="s">
        <v>136</v>
      </c>
      <c r="H10" s="485"/>
    </row>
    <row r="11" spans="3:15" x14ac:dyDescent="0.2">
      <c r="D11" s="326" t="s">
        <v>137</v>
      </c>
      <c r="E11" s="486" t="s">
        <v>237</v>
      </c>
      <c r="F11" s="486"/>
      <c r="G11" s="486" t="s">
        <v>138</v>
      </c>
      <c r="H11" s="486"/>
    </row>
    <row r="12" spans="3:15" x14ac:dyDescent="0.2">
      <c r="D12" s="326" t="s">
        <v>139</v>
      </c>
      <c r="E12" s="486" t="s">
        <v>238</v>
      </c>
      <c r="F12" s="486"/>
      <c r="G12" s="486" t="s">
        <v>140</v>
      </c>
      <c r="H12" s="486"/>
    </row>
    <row r="13" spans="3:15" x14ac:dyDescent="0.2">
      <c r="D13" s="493"/>
      <c r="E13" s="486" t="s">
        <v>239</v>
      </c>
      <c r="F13" s="486"/>
      <c r="G13" s="486" t="s">
        <v>141</v>
      </c>
      <c r="H13" s="486"/>
    </row>
    <row r="14" spans="3:15" x14ac:dyDescent="0.2">
      <c r="D14" s="494"/>
      <c r="E14" s="486" t="s">
        <v>240</v>
      </c>
      <c r="F14" s="486"/>
      <c r="G14" s="486" t="s">
        <v>142</v>
      </c>
      <c r="H14" s="486"/>
    </row>
    <row r="15" spans="3:15" x14ac:dyDescent="0.2">
      <c r="D15" s="494"/>
      <c r="E15" s="486" t="s">
        <v>241</v>
      </c>
      <c r="F15" s="486"/>
      <c r="G15" s="486" t="s">
        <v>143</v>
      </c>
      <c r="H15" s="486"/>
    </row>
    <row r="16" spans="3:15" x14ac:dyDescent="0.2">
      <c r="D16" s="494"/>
      <c r="E16" s="486" t="s">
        <v>242</v>
      </c>
      <c r="F16" s="486"/>
      <c r="G16" s="486" t="s">
        <v>144</v>
      </c>
      <c r="H16" s="486"/>
    </row>
    <row r="17" spans="3:16" x14ac:dyDescent="0.2">
      <c r="D17" s="494"/>
      <c r="E17" s="486" t="s">
        <v>243</v>
      </c>
      <c r="F17" s="486"/>
      <c r="G17" s="486" t="s">
        <v>145</v>
      </c>
      <c r="H17" s="486"/>
    </row>
    <row r="18" spans="3:16" x14ac:dyDescent="0.2">
      <c r="D18" s="494"/>
      <c r="E18" s="486" t="s">
        <v>244</v>
      </c>
      <c r="F18" s="486"/>
      <c r="G18" s="486" t="s">
        <v>146</v>
      </c>
      <c r="H18" s="486"/>
    </row>
    <row r="19" spans="3:16" x14ac:dyDescent="0.2">
      <c r="D19" s="494"/>
      <c r="E19" s="486" t="s">
        <v>245</v>
      </c>
      <c r="F19" s="486"/>
      <c r="G19" s="486" t="s">
        <v>147</v>
      </c>
      <c r="H19" s="486"/>
    </row>
    <row r="20" spans="3:16" x14ac:dyDescent="0.2">
      <c r="D20" s="494"/>
      <c r="E20" s="486" t="s">
        <v>246</v>
      </c>
      <c r="F20" s="486"/>
      <c r="G20" s="486" t="s">
        <v>148</v>
      </c>
      <c r="H20" s="486"/>
    </row>
    <row r="21" spans="3:16" x14ac:dyDescent="0.2">
      <c r="D21" s="494"/>
      <c r="E21" s="486" t="s">
        <v>247</v>
      </c>
      <c r="F21" s="486"/>
      <c r="G21" s="486" t="s">
        <v>149</v>
      </c>
      <c r="H21" s="486"/>
    </row>
    <row r="22" spans="3:16" x14ac:dyDescent="0.2">
      <c r="D22" s="494"/>
      <c r="E22" s="486" t="s">
        <v>248</v>
      </c>
      <c r="F22" s="486"/>
      <c r="G22" s="486" t="s">
        <v>150</v>
      </c>
      <c r="H22" s="486"/>
    </row>
    <row r="23" spans="3:16" x14ac:dyDescent="0.2">
      <c r="D23" s="494"/>
      <c r="E23" s="486" t="s">
        <v>249</v>
      </c>
      <c r="F23" s="486"/>
      <c r="G23" s="486" t="s">
        <v>151</v>
      </c>
      <c r="H23" s="486"/>
    </row>
    <row r="24" spans="3:16" x14ac:dyDescent="0.2">
      <c r="D24" s="494"/>
      <c r="E24" s="486" t="s">
        <v>250</v>
      </c>
      <c r="F24" s="486"/>
      <c r="G24" s="486" t="s">
        <v>152</v>
      </c>
      <c r="H24" s="486"/>
    </row>
    <row r="25" spans="3:16" x14ac:dyDescent="0.2">
      <c r="D25" s="495"/>
      <c r="E25" s="486" t="s">
        <v>251</v>
      </c>
      <c r="F25" s="486"/>
      <c r="G25" s="486" t="s">
        <v>153</v>
      </c>
      <c r="H25" s="486"/>
    </row>
    <row r="27" spans="3:16" x14ac:dyDescent="0.2">
      <c r="C27" s="259" t="s">
        <v>128</v>
      </c>
    </row>
    <row r="28" spans="3:16" ht="15.9" customHeight="1" x14ac:dyDescent="0.2">
      <c r="D28" s="492" t="s">
        <v>157</v>
      </c>
      <c r="E28" s="492"/>
      <c r="F28" s="492"/>
      <c r="G28" s="492"/>
      <c r="H28" s="492"/>
      <c r="I28" s="492"/>
      <c r="J28" s="492"/>
      <c r="K28" s="492"/>
      <c r="L28" s="492"/>
      <c r="M28" s="492"/>
      <c r="N28" s="492"/>
      <c r="O28" s="492"/>
      <c r="P28" s="492"/>
    </row>
    <row r="29" spans="3:16" x14ac:dyDescent="0.2">
      <c r="D29" s="490" t="s">
        <v>158</v>
      </c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490"/>
    </row>
    <row r="30" spans="3:16" x14ac:dyDescent="0.2">
      <c r="D30" s="490" t="s">
        <v>131</v>
      </c>
      <c r="E30" s="490"/>
      <c r="F30" s="490"/>
      <c r="G30" s="490"/>
      <c r="H30" s="490"/>
      <c r="I30" s="490"/>
      <c r="J30" s="490"/>
      <c r="K30" s="490"/>
      <c r="L30" s="490"/>
      <c r="M30" s="490"/>
      <c r="N30" s="490"/>
      <c r="O30" s="490"/>
    </row>
    <row r="31" spans="3:16" x14ac:dyDescent="0.2">
      <c r="D31" s="490" t="s">
        <v>155</v>
      </c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</row>
    <row r="32" spans="3:16" x14ac:dyDescent="0.2">
      <c r="D32" s="47" t="s">
        <v>263</v>
      </c>
    </row>
    <row r="33" spans="3:15" x14ac:dyDescent="0.2">
      <c r="D33" s="47" t="s">
        <v>264</v>
      </c>
    </row>
    <row r="34" spans="3:15" x14ac:dyDescent="0.2">
      <c r="D34" s="47" t="s">
        <v>265</v>
      </c>
    </row>
    <row r="36" spans="3:15" x14ac:dyDescent="0.2">
      <c r="C36" s="259" t="s">
        <v>129</v>
      </c>
    </row>
    <row r="37" spans="3:15" x14ac:dyDescent="0.2">
      <c r="D37" s="490" t="s">
        <v>156</v>
      </c>
      <c r="E37" s="490"/>
      <c r="F37" s="490"/>
      <c r="G37" s="490"/>
      <c r="H37" s="490"/>
      <c r="I37" s="490"/>
      <c r="J37" s="490"/>
      <c r="K37" s="490"/>
      <c r="L37" s="490"/>
      <c r="M37" s="490"/>
      <c r="N37" s="490"/>
      <c r="O37" s="490"/>
    </row>
    <row r="38" spans="3:15" x14ac:dyDescent="0.2">
      <c r="D38" s="492" t="s">
        <v>130</v>
      </c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2"/>
    </row>
    <row r="39" spans="3:15" x14ac:dyDescent="0.2">
      <c r="D39" s="492"/>
      <c r="E39" s="492"/>
      <c r="F39" s="492"/>
      <c r="G39" s="492"/>
      <c r="H39" s="492"/>
      <c r="I39" s="492"/>
      <c r="J39" s="492"/>
      <c r="K39" s="492"/>
      <c r="L39" s="492"/>
      <c r="M39" s="492"/>
      <c r="N39" s="492"/>
      <c r="O39" s="492"/>
    </row>
    <row r="41" spans="3:15" x14ac:dyDescent="0.2">
      <c r="C41" s="259" t="s">
        <v>124</v>
      </c>
    </row>
    <row r="42" spans="3:15" x14ac:dyDescent="0.2">
      <c r="D42" s="326" t="s">
        <v>252</v>
      </c>
      <c r="E42" s="485" t="s">
        <v>126</v>
      </c>
      <c r="F42" s="485"/>
      <c r="G42" s="326" t="s">
        <v>127</v>
      </c>
      <c r="H42" s="485" t="s">
        <v>132</v>
      </c>
      <c r="I42" s="485"/>
      <c r="J42" s="485"/>
      <c r="K42" s="485"/>
      <c r="L42" s="485"/>
      <c r="M42" s="485"/>
      <c r="N42" s="485"/>
      <c r="O42" s="485"/>
    </row>
    <row r="43" spans="3:15" x14ac:dyDescent="0.2">
      <c r="D43" s="258">
        <v>1</v>
      </c>
      <c r="E43" s="491">
        <v>42779</v>
      </c>
      <c r="F43" s="491"/>
      <c r="G43" s="326" t="s">
        <v>23</v>
      </c>
      <c r="H43" s="487" t="s">
        <v>133</v>
      </c>
      <c r="I43" s="488"/>
      <c r="J43" s="488"/>
      <c r="K43" s="488"/>
      <c r="L43" s="488"/>
      <c r="M43" s="488"/>
      <c r="N43" s="488"/>
      <c r="O43" s="489"/>
    </row>
    <row r="44" spans="3:15" x14ac:dyDescent="0.2">
      <c r="D44" s="258">
        <v>1.1000000000000001</v>
      </c>
      <c r="E44" s="491">
        <v>42803</v>
      </c>
      <c r="F44" s="491"/>
      <c r="G44" s="326" t="s">
        <v>254</v>
      </c>
      <c r="H44" s="487" t="s">
        <v>273</v>
      </c>
      <c r="I44" s="488"/>
      <c r="J44" s="488"/>
      <c r="K44" s="488"/>
      <c r="L44" s="488"/>
      <c r="M44" s="488"/>
      <c r="N44" s="488"/>
      <c r="O44" s="489"/>
    </row>
    <row r="45" spans="3:15" ht="15.6" x14ac:dyDescent="0.2">
      <c r="D45" s="258"/>
      <c r="E45" s="491"/>
      <c r="F45" s="491"/>
      <c r="G45" s="326"/>
      <c r="H45" s="487"/>
      <c r="I45" s="488"/>
      <c r="J45" s="488"/>
      <c r="K45" s="488"/>
      <c r="L45" s="488"/>
      <c r="M45" s="488"/>
      <c r="N45" s="488"/>
      <c r="O45" s="489"/>
    </row>
    <row r="46" spans="3:15" ht="15.6" x14ac:dyDescent="0.2">
      <c r="D46" s="258"/>
      <c r="E46" s="491"/>
      <c r="F46" s="491"/>
      <c r="G46" s="326"/>
      <c r="H46" s="487"/>
      <c r="I46" s="488"/>
      <c r="J46" s="488"/>
      <c r="K46" s="488"/>
      <c r="L46" s="488"/>
      <c r="M46" s="488"/>
      <c r="N46" s="488"/>
      <c r="O46" s="489"/>
    </row>
    <row r="47" spans="3:15" ht="15.6" x14ac:dyDescent="0.2">
      <c r="D47" s="258"/>
      <c r="E47" s="491"/>
      <c r="F47" s="491"/>
      <c r="G47" s="326"/>
      <c r="H47" s="487"/>
      <c r="I47" s="488"/>
      <c r="J47" s="488"/>
      <c r="K47" s="488"/>
      <c r="L47" s="488"/>
      <c r="M47" s="488"/>
      <c r="N47" s="488"/>
      <c r="O47" s="489"/>
    </row>
    <row r="48" spans="3:15" ht="15.6" x14ac:dyDescent="0.2">
      <c r="D48" s="258"/>
      <c r="E48" s="491"/>
      <c r="F48" s="491"/>
      <c r="G48" s="326"/>
      <c r="H48" s="487"/>
      <c r="I48" s="488"/>
      <c r="J48" s="488"/>
      <c r="K48" s="488"/>
      <c r="L48" s="488"/>
      <c r="M48" s="488"/>
      <c r="N48" s="488"/>
      <c r="O48" s="489"/>
    </row>
  </sheetData>
  <sheetProtection password="C1C4" sheet="1" objects="1" scenarios="1" selectLockedCells="1" selectUnlockedCells="1"/>
  <mergeCells count="55">
    <mergeCell ref="D3:O4"/>
    <mergeCell ref="E12:F12"/>
    <mergeCell ref="E13:F13"/>
    <mergeCell ref="E14:F14"/>
    <mergeCell ref="E15:F15"/>
    <mergeCell ref="D6:O7"/>
    <mergeCell ref="E10:F10"/>
    <mergeCell ref="E11:F11"/>
    <mergeCell ref="G10:H10"/>
    <mergeCell ref="G11:H11"/>
    <mergeCell ref="G12:H12"/>
    <mergeCell ref="G13:H13"/>
    <mergeCell ref="G14:H14"/>
    <mergeCell ref="G15:H15"/>
    <mergeCell ref="E48:F48"/>
    <mergeCell ref="H48:O48"/>
    <mergeCell ref="E24:F24"/>
    <mergeCell ref="E22:F22"/>
    <mergeCell ref="E25:F25"/>
    <mergeCell ref="E44:F44"/>
    <mergeCell ref="H44:O44"/>
    <mergeCell ref="E45:F45"/>
    <mergeCell ref="H45:O45"/>
    <mergeCell ref="E46:F46"/>
    <mergeCell ref="H46:O46"/>
    <mergeCell ref="E47:F47"/>
    <mergeCell ref="E23:F23"/>
    <mergeCell ref="G22:H22"/>
    <mergeCell ref="D29:O29"/>
    <mergeCell ref="D30:O30"/>
    <mergeCell ref="G16:H16"/>
    <mergeCell ref="D28:P28"/>
    <mergeCell ref="G20:H20"/>
    <mergeCell ref="E21:F21"/>
    <mergeCell ref="G19:H19"/>
    <mergeCell ref="E18:F18"/>
    <mergeCell ref="E16:F16"/>
    <mergeCell ref="D13:D25"/>
    <mergeCell ref="E17:F17"/>
    <mergeCell ref="G17:H17"/>
    <mergeCell ref="G18:H18"/>
    <mergeCell ref="G21:H21"/>
    <mergeCell ref="E19:F19"/>
    <mergeCell ref="E20:F20"/>
    <mergeCell ref="G25:H25"/>
    <mergeCell ref="H42:O42"/>
    <mergeCell ref="G23:H23"/>
    <mergeCell ref="H43:O43"/>
    <mergeCell ref="D37:O37"/>
    <mergeCell ref="H47:O47"/>
    <mergeCell ref="E43:F43"/>
    <mergeCell ref="D38:O39"/>
    <mergeCell ref="E42:F42"/>
    <mergeCell ref="D31:O31"/>
    <mergeCell ref="G24:H24"/>
  </mergeCells>
  <phoneticPr fontId="1"/>
  <pageMargins left="0.7" right="0.19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1"/>
  <sheetViews>
    <sheetView view="pageBreakPreview" topLeftCell="A86" zoomScale="55" zoomScaleNormal="55" zoomScaleSheetLayoutView="55" workbookViewId="0">
      <selection activeCell="P110" sqref="P110"/>
    </sheetView>
  </sheetViews>
  <sheetFormatPr defaultColWidth="9" defaultRowHeight="15" x14ac:dyDescent="0.2"/>
  <cols>
    <col min="1" max="1" width="9" style="2"/>
    <col min="2" max="2" width="2.21875" style="2" customWidth="1"/>
    <col min="3" max="9" width="10.21875" style="2" customWidth="1"/>
    <col min="10" max="15" width="10.21875" customWidth="1"/>
    <col min="16" max="19" width="10.21875" style="2" customWidth="1"/>
    <col min="20" max="20" width="2.109375" style="2" customWidth="1"/>
    <col min="21" max="25" width="10" style="2" customWidth="1"/>
    <col min="26" max="16384" width="9" style="2"/>
  </cols>
  <sheetData>
    <row r="1" spans="2:20" ht="15.6" x14ac:dyDescent="0.2">
      <c r="J1" s="1"/>
      <c r="K1" s="1"/>
      <c r="L1" s="1"/>
      <c r="M1" s="1"/>
      <c r="N1" s="1"/>
      <c r="O1" s="1"/>
    </row>
    <row r="2" spans="2:20" ht="31.5" customHeight="1" x14ac:dyDescent="0.2">
      <c r="B2" s="47"/>
      <c r="C2" s="47"/>
      <c r="D2" s="546" t="s">
        <v>159</v>
      </c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47"/>
      <c r="Q2" s="389" t="s">
        <v>160</v>
      </c>
      <c r="R2" s="679"/>
      <c r="S2" s="679"/>
    </row>
    <row r="3" spans="2:20" ht="31.5" customHeight="1" x14ac:dyDescent="0.2">
      <c r="B3" s="47"/>
      <c r="C3" s="47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47"/>
      <c r="Q3" s="390" t="s">
        <v>161</v>
      </c>
      <c r="R3" s="680"/>
      <c r="S3" s="680"/>
    </row>
    <row r="4" spans="2:20" ht="19.2" thickBot="1" x14ac:dyDescent="0.25">
      <c r="B4" s="47"/>
      <c r="C4" s="47"/>
      <c r="D4" s="391" t="s">
        <v>22</v>
      </c>
      <c r="E4" s="47"/>
      <c r="F4" s="47"/>
      <c r="G4" s="47"/>
      <c r="H4" s="47"/>
      <c r="I4" s="47"/>
      <c r="J4" s="372"/>
      <c r="K4" s="372"/>
      <c r="L4" s="372"/>
      <c r="M4" s="372"/>
      <c r="N4" s="372"/>
      <c r="O4" s="372"/>
      <c r="P4" s="47"/>
      <c r="Q4" s="47"/>
      <c r="R4" s="47"/>
      <c r="S4" s="47"/>
    </row>
    <row r="5" spans="2:20" ht="15.9" customHeight="1" x14ac:dyDescent="0.2">
      <c r="B5" s="47"/>
      <c r="C5" s="724" t="s">
        <v>206</v>
      </c>
      <c r="D5" s="520" t="s">
        <v>1</v>
      </c>
      <c r="E5" s="498" t="s">
        <v>219</v>
      </c>
      <c r="F5" s="498"/>
      <c r="G5" s="498"/>
      <c r="H5" s="498"/>
      <c r="I5" s="498"/>
      <c r="J5" s="498"/>
      <c r="K5" s="499"/>
      <c r="L5" s="520" t="s">
        <v>24</v>
      </c>
      <c r="M5" s="498"/>
      <c r="N5" s="499"/>
      <c r="O5" s="47"/>
      <c r="P5" s="47"/>
      <c r="Q5" s="47"/>
      <c r="R5" s="47"/>
      <c r="S5" s="47"/>
      <c r="T5" s="47"/>
    </row>
    <row r="6" spans="2:20" ht="31.5" customHeight="1" x14ac:dyDescent="0.2">
      <c r="B6" s="47"/>
      <c r="C6" s="724"/>
      <c r="D6" s="603"/>
      <c r="E6" s="331" t="s">
        <v>267</v>
      </c>
      <c r="F6" s="331" t="s">
        <v>268</v>
      </c>
      <c r="G6" s="331" t="s">
        <v>269</v>
      </c>
      <c r="H6" s="331" t="s">
        <v>311</v>
      </c>
      <c r="I6" s="353" t="s">
        <v>270</v>
      </c>
      <c r="J6" s="331" t="s">
        <v>271</v>
      </c>
      <c r="K6" s="330" t="s">
        <v>272</v>
      </c>
      <c r="L6" s="535" t="s">
        <v>31</v>
      </c>
      <c r="M6" s="718"/>
      <c r="N6" s="513"/>
      <c r="O6" s="47"/>
      <c r="P6" s="47"/>
      <c r="Q6" s="47"/>
      <c r="R6" s="47"/>
      <c r="S6" s="47"/>
      <c r="T6" s="47"/>
    </row>
    <row r="7" spans="2:20" ht="15.9" customHeight="1" x14ac:dyDescent="0.2">
      <c r="B7" s="47"/>
      <c r="C7" s="724"/>
      <c r="D7" s="521"/>
      <c r="E7" s="289" t="s">
        <v>220</v>
      </c>
      <c r="F7" s="289" t="s">
        <v>221</v>
      </c>
      <c r="G7" s="289" t="s">
        <v>222</v>
      </c>
      <c r="H7" s="290" t="s">
        <v>223</v>
      </c>
      <c r="I7" s="291" t="s">
        <v>212</v>
      </c>
      <c r="J7" s="290" t="s">
        <v>351</v>
      </c>
      <c r="K7" s="4" t="s">
        <v>224</v>
      </c>
      <c r="L7" s="521" t="s">
        <v>282</v>
      </c>
      <c r="M7" s="503"/>
      <c r="N7" s="510"/>
      <c r="O7" s="47"/>
      <c r="P7" s="47"/>
      <c r="Q7" s="47"/>
      <c r="R7" s="47"/>
      <c r="S7" s="47"/>
      <c r="T7" s="47"/>
    </row>
    <row r="8" spans="2:20" ht="15.9" customHeight="1" x14ac:dyDescent="0.2">
      <c r="B8" s="47"/>
      <c r="C8" s="724"/>
      <c r="D8" s="531" t="s">
        <v>17</v>
      </c>
      <c r="E8" s="503" t="s">
        <v>299</v>
      </c>
      <c r="F8" s="503" t="s">
        <v>288</v>
      </c>
      <c r="G8" s="503" t="s">
        <v>289</v>
      </c>
      <c r="H8" s="503" t="s">
        <v>290</v>
      </c>
      <c r="I8" s="511" t="s">
        <v>291</v>
      </c>
      <c r="J8" s="503" t="s">
        <v>292</v>
      </c>
      <c r="K8" s="510" t="s">
        <v>293</v>
      </c>
      <c r="L8" s="719" t="s">
        <v>58</v>
      </c>
      <c r="M8" s="720" t="s">
        <v>59</v>
      </c>
      <c r="N8" s="722" t="s">
        <v>60</v>
      </c>
      <c r="O8" s="47"/>
      <c r="P8" s="47"/>
      <c r="Q8" s="47"/>
      <c r="R8" s="47"/>
      <c r="S8" s="47"/>
      <c r="T8" s="47"/>
    </row>
    <row r="9" spans="2:20" ht="16.5" customHeight="1" thickBot="1" x14ac:dyDescent="0.25">
      <c r="B9" s="47"/>
      <c r="C9" s="724"/>
      <c r="D9" s="532"/>
      <c r="E9" s="601"/>
      <c r="F9" s="601"/>
      <c r="G9" s="601"/>
      <c r="H9" s="601"/>
      <c r="I9" s="604"/>
      <c r="J9" s="601"/>
      <c r="K9" s="602"/>
      <c r="L9" s="570"/>
      <c r="M9" s="721"/>
      <c r="N9" s="572"/>
      <c r="O9" s="47"/>
      <c r="P9" s="47"/>
      <c r="Q9" s="47"/>
      <c r="R9" s="47"/>
      <c r="S9" s="47"/>
      <c r="T9" s="47"/>
    </row>
    <row r="10" spans="2:20" ht="15.9" customHeight="1" thickTop="1" x14ac:dyDescent="0.2">
      <c r="B10" s="47"/>
      <c r="C10" s="724"/>
      <c r="D10" s="48" t="s">
        <v>225</v>
      </c>
      <c r="E10" s="415">
        <v>-1</v>
      </c>
      <c r="F10" s="415">
        <v>-1</v>
      </c>
      <c r="G10" s="415">
        <v>1</v>
      </c>
      <c r="H10" s="415">
        <v>-1</v>
      </c>
      <c r="I10" s="72">
        <v>1</v>
      </c>
      <c r="J10" s="416">
        <v>1</v>
      </c>
      <c r="K10" s="417">
        <v>-1</v>
      </c>
      <c r="L10" s="350">
        <v>20</v>
      </c>
      <c r="M10" s="299">
        <v>18</v>
      </c>
      <c r="N10" s="300">
        <v>12</v>
      </c>
      <c r="O10" s="47"/>
      <c r="P10" s="47"/>
      <c r="Q10" s="47"/>
      <c r="R10" s="47"/>
      <c r="S10" s="47"/>
      <c r="T10" s="47"/>
    </row>
    <row r="11" spans="2:20" ht="15.9" customHeight="1" x14ac:dyDescent="0.2">
      <c r="B11" s="47"/>
      <c r="C11" s="724"/>
      <c r="D11" s="297" t="s">
        <v>226</v>
      </c>
      <c r="E11" s="418">
        <v>-1</v>
      </c>
      <c r="F11" s="418">
        <v>-1</v>
      </c>
      <c r="G11" s="418">
        <v>1</v>
      </c>
      <c r="H11" s="418">
        <v>1</v>
      </c>
      <c r="I11" s="73">
        <v>-1</v>
      </c>
      <c r="J11" s="419">
        <v>-1</v>
      </c>
      <c r="K11" s="420">
        <v>1</v>
      </c>
      <c r="L11" s="351">
        <v>40</v>
      </c>
      <c r="M11" s="280">
        <v>40</v>
      </c>
      <c r="N11" s="287">
        <v>39</v>
      </c>
      <c r="O11" s="47"/>
      <c r="P11" s="47"/>
      <c r="Q11" s="47"/>
      <c r="R11" s="47"/>
      <c r="S11" s="47"/>
      <c r="T11" s="47"/>
    </row>
    <row r="12" spans="2:20" ht="15.9" customHeight="1" x14ac:dyDescent="0.2">
      <c r="B12" s="47"/>
      <c r="C12" s="724"/>
      <c r="D12" s="49" t="s">
        <v>191</v>
      </c>
      <c r="E12" s="415">
        <v>-1</v>
      </c>
      <c r="F12" s="415">
        <v>1</v>
      </c>
      <c r="G12" s="415">
        <v>-1</v>
      </c>
      <c r="H12" s="415">
        <v>-1</v>
      </c>
      <c r="I12" s="72">
        <v>1</v>
      </c>
      <c r="J12" s="416">
        <v>-1</v>
      </c>
      <c r="K12" s="417">
        <v>1</v>
      </c>
      <c r="L12" s="8">
        <v>32</v>
      </c>
      <c r="M12" s="20">
        <v>34</v>
      </c>
      <c r="N12" s="9">
        <v>56</v>
      </c>
      <c r="O12" s="47"/>
      <c r="P12" s="47"/>
      <c r="Q12" s="47"/>
      <c r="R12" s="47"/>
      <c r="S12" s="47"/>
      <c r="T12" s="47"/>
    </row>
    <row r="13" spans="2:20" ht="15.9" customHeight="1" x14ac:dyDescent="0.2">
      <c r="B13" s="47"/>
      <c r="C13" s="724"/>
      <c r="D13" s="297" t="s">
        <v>192</v>
      </c>
      <c r="E13" s="418">
        <v>-1</v>
      </c>
      <c r="F13" s="418">
        <v>1</v>
      </c>
      <c r="G13" s="418">
        <v>-1</v>
      </c>
      <c r="H13" s="418">
        <v>1</v>
      </c>
      <c r="I13" s="73">
        <v>-1</v>
      </c>
      <c r="J13" s="419">
        <v>1</v>
      </c>
      <c r="K13" s="420">
        <v>-1</v>
      </c>
      <c r="L13" s="40">
        <v>81</v>
      </c>
      <c r="M13" s="327">
        <v>99</v>
      </c>
      <c r="N13" s="42">
        <v>110</v>
      </c>
      <c r="O13" s="47"/>
      <c r="P13" s="47"/>
      <c r="Q13" s="47"/>
      <c r="R13" s="47"/>
      <c r="S13" s="47"/>
      <c r="T13" s="47"/>
    </row>
    <row r="14" spans="2:20" ht="15.9" customHeight="1" x14ac:dyDescent="0.2">
      <c r="B14" s="47"/>
      <c r="C14" s="724"/>
      <c r="D14" s="49" t="s">
        <v>193</v>
      </c>
      <c r="E14" s="415">
        <v>1</v>
      </c>
      <c r="F14" s="415">
        <v>-1</v>
      </c>
      <c r="G14" s="415">
        <v>-1</v>
      </c>
      <c r="H14" s="415">
        <v>-1</v>
      </c>
      <c r="I14" s="72">
        <v>-1</v>
      </c>
      <c r="J14" s="416">
        <v>1</v>
      </c>
      <c r="K14" s="417">
        <v>1</v>
      </c>
      <c r="L14" s="8">
        <v>43</v>
      </c>
      <c r="M14" s="20">
        <v>110</v>
      </c>
      <c r="N14" s="9">
        <v>82</v>
      </c>
      <c r="O14" s="47"/>
      <c r="P14" s="47"/>
      <c r="Q14" s="47"/>
      <c r="R14" s="47"/>
      <c r="S14" s="47"/>
      <c r="T14" s="47"/>
    </row>
    <row r="15" spans="2:20" ht="15.9" customHeight="1" x14ac:dyDescent="0.2">
      <c r="B15" s="47"/>
      <c r="C15" s="724"/>
      <c r="D15" s="297" t="s">
        <v>194</v>
      </c>
      <c r="E15" s="418">
        <v>1</v>
      </c>
      <c r="F15" s="418">
        <v>-1</v>
      </c>
      <c r="G15" s="418">
        <v>-1</v>
      </c>
      <c r="H15" s="418">
        <v>1</v>
      </c>
      <c r="I15" s="73">
        <v>1</v>
      </c>
      <c r="J15" s="419">
        <v>-1</v>
      </c>
      <c r="K15" s="420">
        <v>-1</v>
      </c>
      <c r="L15" s="40">
        <v>270</v>
      </c>
      <c r="M15" s="327">
        <v>221</v>
      </c>
      <c r="N15" s="42">
        <v>714</v>
      </c>
      <c r="O15" s="47"/>
      <c r="P15" s="47"/>
      <c r="Q15" s="47"/>
      <c r="R15" s="47"/>
      <c r="S15" s="47"/>
      <c r="T15" s="47"/>
    </row>
    <row r="16" spans="2:20" ht="15.9" customHeight="1" x14ac:dyDescent="0.2">
      <c r="B16" s="47"/>
      <c r="C16" s="724"/>
      <c r="D16" s="49" t="s">
        <v>195</v>
      </c>
      <c r="E16" s="415">
        <v>1</v>
      </c>
      <c r="F16" s="415">
        <v>1</v>
      </c>
      <c r="G16" s="415">
        <v>1</v>
      </c>
      <c r="H16" s="415">
        <v>-1</v>
      </c>
      <c r="I16" s="72">
        <v>-1</v>
      </c>
      <c r="J16" s="416">
        <v>-1</v>
      </c>
      <c r="K16" s="417">
        <v>-1</v>
      </c>
      <c r="L16" s="8">
        <v>190</v>
      </c>
      <c r="M16" s="20">
        <v>216</v>
      </c>
      <c r="N16" s="9">
        <v>197</v>
      </c>
      <c r="O16" s="47"/>
      <c r="P16" s="47"/>
      <c r="Q16" s="47"/>
      <c r="R16" s="47"/>
      <c r="S16" s="47"/>
      <c r="T16" s="47"/>
    </row>
    <row r="17" spans="2:20" ht="16.5" customHeight="1" thickBot="1" x14ac:dyDescent="0.25">
      <c r="B17" s="47"/>
      <c r="C17" s="724"/>
      <c r="D17" s="298" t="s">
        <v>196</v>
      </c>
      <c r="E17" s="421">
        <v>1</v>
      </c>
      <c r="F17" s="421">
        <v>1</v>
      </c>
      <c r="G17" s="421">
        <v>1</v>
      </c>
      <c r="H17" s="421">
        <v>1</v>
      </c>
      <c r="I17" s="422">
        <v>1</v>
      </c>
      <c r="J17" s="423">
        <v>1</v>
      </c>
      <c r="K17" s="424">
        <v>1</v>
      </c>
      <c r="L17" s="352">
        <v>1404</v>
      </c>
      <c r="M17" s="301">
        <v>2065</v>
      </c>
      <c r="N17" s="302">
        <v>1533</v>
      </c>
      <c r="O17" s="47"/>
      <c r="P17" s="47"/>
      <c r="Q17" s="47"/>
      <c r="R17" s="47"/>
      <c r="S17" s="47"/>
      <c r="T17" s="47"/>
    </row>
    <row r="18" spans="2:20" ht="15.6" thickBot="1" x14ac:dyDescent="0.25">
      <c r="B18" s="47"/>
      <c r="C18" s="724"/>
      <c r="D18" s="294" t="s">
        <v>10</v>
      </c>
      <c r="E18" s="12" t="s">
        <v>12</v>
      </c>
      <c r="F18" s="12" t="s">
        <v>13</v>
      </c>
      <c r="G18" s="243" t="s">
        <v>14</v>
      </c>
      <c r="H18" s="12" t="s">
        <v>15</v>
      </c>
      <c r="I18" s="303" t="s">
        <v>283</v>
      </c>
      <c r="J18" s="13" t="s">
        <v>284</v>
      </c>
      <c r="K18" s="304" t="s">
        <v>285</v>
      </c>
      <c r="L18" s="372"/>
      <c r="M18" s="372"/>
      <c r="N18" s="372"/>
      <c r="O18" s="372"/>
      <c r="P18" s="47"/>
      <c r="Q18" s="47"/>
      <c r="R18" s="47"/>
      <c r="S18" s="47"/>
      <c r="T18" s="47"/>
    </row>
    <row r="19" spans="2:20" ht="15.6" x14ac:dyDescent="0.2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2:20" ht="15.6" x14ac:dyDescent="0.2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2:20" ht="18.600000000000001" x14ac:dyDescent="0.2">
      <c r="B21" s="47"/>
      <c r="C21" s="47"/>
      <c r="D21" s="391" t="s">
        <v>106</v>
      </c>
      <c r="E21" s="392"/>
      <c r="F21" s="392"/>
      <c r="G21" s="392"/>
      <c r="H21" s="392"/>
      <c r="I21" s="392"/>
      <c r="J21" s="372"/>
      <c r="K21" s="372"/>
      <c r="L21" s="372"/>
      <c r="M21" s="372"/>
      <c r="N21" s="47"/>
      <c r="O21" s="47"/>
      <c r="P21" s="47"/>
      <c r="Q21" s="47"/>
      <c r="R21" s="47"/>
      <c r="S21" s="47"/>
      <c r="T21" s="47"/>
    </row>
    <row r="22" spans="2:20" ht="18.600000000000001" x14ac:dyDescent="0.2">
      <c r="B22" s="47" t="s">
        <v>166</v>
      </c>
      <c r="C22" s="47"/>
      <c r="D22" s="391" t="s">
        <v>167</v>
      </c>
      <c r="E22" s="392"/>
      <c r="F22" s="392"/>
      <c r="G22" s="392"/>
      <c r="H22" s="392"/>
      <c r="I22" s="392"/>
      <c r="J22" s="372"/>
      <c r="K22" s="372"/>
      <c r="L22" s="372"/>
      <c r="M22" s="372"/>
      <c r="N22" s="47"/>
      <c r="O22" s="47"/>
      <c r="P22" s="47"/>
      <c r="Q22" s="47"/>
      <c r="R22" s="47"/>
      <c r="S22" s="47"/>
      <c r="T22" s="47"/>
    </row>
    <row r="23" spans="2:20" ht="8.25" customHeight="1" thickBot="1" x14ac:dyDescent="0.25">
      <c r="B23" s="47"/>
      <c r="C23" s="47"/>
      <c r="D23" s="391"/>
      <c r="E23" s="392"/>
      <c r="F23" s="392"/>
      <c r="G23" s="392"/>
      <c r="H23" s="392"/>
      <c r="I23" s="392"/>
      <c r="J23" s="372"/>
      <c r="K23" s="372"/>
      <c r="L23" s="372"/>
      <c r="M23" s="372"/>
      <c r="N23" s="47"/>
      <c r="O23" s="47"/>
      <c r="P23" s="47"/>
      <c r="Q23" s="47"/>
      <c r="R23" s="47"/>
      <c r="S23" s="47"/>
      <c r="T23" s="47"/>
    </row>
    <row r="24" spans="2:20" ht="15.9" customHeight="1" x14ac:dyDescent="0.2">
      <c r="B24" s="47"/>
      <c r="C24" s="724" t="s">
        <v>207</v>
      </c>
      <c r="D24" s="520" t="s">
        <v>1</v>
      </c>
      <c r="E24" s="34" t="s">
        <v>34</v>
      </c>
      <c r="F24" s="520" t="s">
        <v>24</v>
      </c>
      <c r="G24" s="498"/>
      <c r="H24" s="499"/>
      <c r="I24" s="47"/>
      <c r="J24" s="692" t="s">
        <v>33</v>
      </c>
      <c r="K24" s="693"/>
      <c r="L24" s="694"/>
      <c r="M24" s="522" t="s">
        <v>107</v>
      </c>
      <c r="N24" s="523"/>
      <c r="O24" s="524"/>
      <c r="P24" s="551" t="s">
        <v>35</v>
      </c>
      <c r="Q24" s="552"/>
      <c r="R24" s="553"/>
      <c r="S24" s="47"/>
      <c r="T24" s="47"/>
    </row>
    <row r="25" spans="2:20" ht="15.9" customHeight="1" x14ac:dyDescent="0.2">
      <c r="B25" s="47"/>
      <c r="C25" s="724"/>
      <c r="D25" s="521"/>
      <c r="E25" s="5" t="s">
        <v>12</v>
      </c>
      <c r="F25" s="521" t="s">
        <v>9</v>
      </c>
      <c r="G25" s="503"/>
      <c r="H25" s="510"/>
      <c r="I25" s="47"/>
      <c r="J25" s="695"/>
      <c r="K25" s="696"/>
      <c r="L25" s="697"/>
      <c r="M25" s="525"/>
      <c r="N25" s="526"/>
      <c r="O25" s="527"/>
      <c r="P25" s="554"/>
      <c r="Q25" s="555"/>
      <c r="R25" s="556"/>
      <c r="S25" s="47"/>
      <c r="T25" s="47"/>
    </row>
    <row r="26" spans="2:20" ht="15.9" customHeight="1" x14ac:dyDescent="0.2">
      <c r="B26" s="47"/>
      <c r="C26" s="724"/>
      <c r="D26" s="531" t="s">
        <v>17</v>
      </c>
      <c r="E26" s="560" t="s">
        <v>287</v>
      </c>
      <c r="F26" s="521" t="s">
        <v>282</v>
      </c>
      <c r="G26" s="503"/>
      <c r="H26" s="510"/>
      <c r="I26" s="47"/>
      <c r="J26" s="695"/>
      <c r="K26" s="696"/>
      <c r="L26" s="697"/>
      <c r="M26" s="525"/>
      <c r="N26" s="526"/>
      <c r="O26" s="527"/>
      <c r="P26" s="554"/>
      <c r="Q26" s="555"/>
      <c r="R26" s="556"/>
      <c r="S26" s="47"/>
      <c r="T26" s="47"/>
    </row>
    <row r="27" spans="2:20" ht="16.5" customHeight="1" thickBot="1" x14ac:dyDescent="0.25">
      <c r="B27" s="47"/>
      <c r="C27" s="724"/>
      <c r="D27" s="532"/>
      <c r="E27" s="561"/>
      <c r="F27" s="247" t="s">
        <v>58</v>
      </c>
      <c r="G27" s="245" t="s">
        <v>59</v>
      </c>
      <c r="H27" s="246" t="s">
        <v>60</v>
      </c>
      <c r="I27" s="47"/>
      <c r="J27" s="698"/>
      <c r="K27" s="699"/>
      <c r="L27" s="700"/>
      <c r="M27" s="528"/>
      <c r="N27" s="529"/>
      <c r="O27" s="530"/>
      <c r="P27" s="557"/>
      <c r="Q27" s="558"/>
      <c r="R27" s="559"/>
      <c r="S27" s="47"/>
      <c r="T27" s="47"/>
    </row>
    <row r="28" spans="2:20" ht="16.5" customHeight="1" thickTop="1" x14ac:dyDescent="0.2">
      <c r="B28" s="47"/>
      <c r="C28" s="724"/>
      <c r="D28" s="48" t="s">
        <v>188</v>
      </c>
      <c r="E28" s="71">
        <v>-1</v>
      </c>
      <c r="F28" s="16">
        <v>20</v>
      </c>
      <c r="G28" s="15">
        <v>18</v>
      </c>
      <c r="H28" s="17">
        <v>12</v>
      </c>
      <c r="I28" s="47"/>
      <c r="J28" s="27">
        <f>AVERAGE($F$28:$H$35)</f>
        <v>317.75</v>
      </c>
      <c r="K28" s="53">
        <f t="shared" ref="K28:L28" si="0">AVERAGE($F$28:$H$35)</f>
        <v>317.75</v>
      </c>
      <c r="L28" s="54">
        <f t="shared" si="0"/>
        <v>317.75</v>
      </c>
      <c r="M28" s="27">
        <f>AVERAGE($F$28:$H$31)-J28</f>
        <v>-269.33333333333331</v>
      </c>
      <c r="N28" s="53">
        <f t="shared" ref="N28:O31" si="1">AVERAGE($F$28:$H$31)-K28</f>
        <v>-269.33333333333331</v>
      </c>
      <c r="O28" s="54">
        <f t="shared" si="1"/>
        <v>-269.33333333333331</v>
      </c>
      <c r="P28" s="61">
        <f>F28-J28-M28</f>
        <v>-28.416666666666686</v>
      </c>
      <c r="Q28" s="64">
        <f t="shared" ref="Q28:R35" si="2">G28-K28-N28</f>
        <v>-30.416666666666686</v>
      </c>
      <c r="R28" s="39">
        <f t="shared" si="2"/>
        <v>-36.416666666666686</v>
      </c>
      <c r="S28" s="47"/>
      <c r="T28" s="47"/>
    </row>
    <row r="29" spans="2:20" ht="15.9" customHeight="1" x14ac:dyDescent="0.2">
      <c r="B29" s="47"/>
      <c r="C29" s="724"/>
      <c r="D29" s="49" t="s">
        <v>190</v>
      </c>
      <c r="E29" s="72">
        <v>-1</v>
      </c>
      <c r="F29" s="8">
        <v>40</v>
      </c>
      <c r="G29" s="20">
        <v>40</v>
      </c>
      <c r="H29" s="9">
        <v>39</v>
      </c>
      <c r="I29" s="47"/>
      <c r="J29" s="36">
        <f t="shared" ref="J29:L35" si="3">AVERAGE($F$28:$H$35)</f>
        <v>317.75</v>
      </c>
      <c r="K29" s="37">
        <f t="shared" si="3"/>
        <v>317.75</v>
      </c>
      <c r="L29" s="38">
        <f t="shared" si="3"/>
        <v>317.75</v>
      </c>
      <c r="M29" s="36">
        <f t="shared" ref="M29:M31" si="4">AVERAGE($F$28:$H$31)-J29</f>
        <v>-269.33333333333331</v>
      </c>
      <c r="N29" s="37">
        <f t="shared" si="1"/>
        <v>-269.33333333333331</v>
      </c>
      <c r="O29" s="38">
        <f t="shared" si="1"/>
        <v>-269.33333333333331</v>
      </c>
      <c r="P29" s="27">
        <f t="shared" ref="P29:P35" si="5">F29-J29-M29</f>
        <v>-8.4166666666666856</v>
      </c>
      <c r="Q29" s="53">
        <f t="shared" si="2"/>
        <v>-8.4166666666666856</v>
      </c>
      <c r="R29" s="39">
        <f t="shared" si="2"/>
        <v>-9.4166666666666856</v>
      </c>
      <c r="S29" s="47"/>
      <c r="T29" s="47"/>
    </row>
    <row r="30" spans="2:20" ht="15.9" customHeight="1" x14ac:dyDescent="0.2">
      <c r="B30" s="47"/>
      <c r="C30" s="724"/>
      <c r="D30" s="49" t="s">
        <v>191</v>
      </c>
      <c r="E30" s="72">
        <v>-1</v>
      </c>
      <c r="F30" s="8">
        <v>32</v>
      </c>
      <c r="G30" s="20">
        <v>34</v>
      </c>
      <c r="H30" s="9">
        <v>56</v>
      </c>
      <c r="I30" s="47"/>
      <c r="J30" s="36">
        <f t="shared" si="3"/>
        <v>317.75</v>
      </c>
      <c r="K30" s="37">
        <f t="shared" si="3"/>
        <v>317.75</v>
      </c>
      <c r="L30" s="38">
        <f t="shared" si="3"/>
        <v>317.75</v>
      </c>
      <c r="M30" s="36">
        <f t="shared" si="4"/>
        <v>-269.33333333333331</v>
      </c>
      <c r="N30" s="37">
        <f t="shared" si="1"/>
        <v>-269.33333333333331</v>
      </c>
      <c r="O30" s="38">
        <f t="shared" si="1"/>
        <v>-269.33333333333331</v>
      </c>
      <c r="P30" s="27">
        <f t="shared" si="5"/>
        <v>-16.416666666666686</v>
      </c>
      <c r="Q30" s="53">
        <f t="shared" si="2"/>
        <v>-14.416666666666686</v>
      </c>
      <c r="R30" s="39">
        <f t="shared" si="2"/>
        <v>7.5833333333333144</v>
      </c>
      <c r="S30" s="47"/>
      <c r="T30" s="47"/>
    </row>
    <row r="31" spans="2:20" ht="15.9" customHeight="1" x14ac:dyDescent="0.2">
      <c r="B31" s="47"/>
      <c r="C31" s="724"/>
      <c r="D31" s="49" t="s">
        <v>192</v>
      </c>
      <c r="E31" s="72">
        <v>-1</v>
      </c>
      <c r="F31" s="8">
        <v>81</v>
      </c>
      <c r="G31" s="20">
        <v>99</v>
      </c>
      <c r="H31" s="9">
        <v>110</v>
      </c>
      <c r="I31" s="47"/>
      <c r="J31" s="36">
        <f t="shared" si="3"/>
        <v>317.75</v>
      </c>
      <c r="K31" s="37">
        <f t="shared" si="3"/>
        <v>317.75</v>
      </c>
      <c r="L31" s="38">
        <f t="shared" si="3"/>
        <v>317.75</v>
      </c>
      <c r="M31" s="36">
        <f t="shared" si="4"/>
        <v>-269.33333333333331</v>
      </c>
      <c r="N31" s="37">
        <f t="shared" si="1"/>
        <v>-269.33333333333331</v>
      </c>
      <c r="O31" s="38">
        <f t="shared" si="1"/>
        <v>-269.33333333333331</v>
      </c>
      <c r="P31" s="27">
        <f t="shared" si="5"/>
        <v>32.583333333333314</v>
      </c>
      <c r="Q31" s="37">
        <f t="shared" si="2"/>
        <v>50.583333333333314</v>
      </c>
      <c r="R31" s="39">
        <f t="shared" si="2"/>
        <v>61.583333333333314</v>
      </c>
      <c r="S31" s="47"/>
      <c r="T31" s="47"/>
    </row>
    <row r="32" spans="2:20" ht="15.9" customHeight="1" x14ac:dyDescent="0.2">
      <c r="B32" s="47"/>
      <c r="C32" s="724"/>
      <c r="D32" s="50" t="s">
        <v>193</v>
      </c>
      <c r="E32" s="73">
        <v>1</v>
      </c>
      <c r="F32" s="40">
        <v>43</v>
      </c>
      <c r="G32" s="41">
        <v>110</v>
      </c>
      <c r="H32" s="42">
        <v>82</v>
      </c>
      <c r="I32" s="47"/>
      <c r="J32" s="55">
        <f t="shared" si="3"/>
        <v>317.75</v>
      </c>
      <c r="K32" s="56">
        <f t="shared" si="3"/>
        <v>317.75</v>
      </c>
      <c r="L32" s="57">
        <f t="shared" si="3"/>
        <v>317.75</v>
      </c>
      <c r="M32" s="55">
        <f>AVERAGE($F$32:$H$35)-J32</f>
        <v>269.33333333333337</v>
      </c>
      <c r="N32" s="56">
        <f t="shared" ref="N32:O35" si="6">AVERAGE($F$32:$H$35)-K32</f>
        <v>269.33333333333337</v>
      </c>
      <c r="O32" s="57">
        <f t="shared" si="6"/>
        <v>269.33333333333337</v>
      </c>
      <c r="P32" s="46">
        <f t="shared" si="5"/>
        <v>-544.08333333333337</v>
      </c>
      <c r="Q32" s="65">
        <f t="shared" si="2"/>
        <v>-477.08333333333337</v>
      </c>
      <c r="R32" s="62">
        <f t="shared" si="2"/>
        <v>-505.08333333333337</v>
      </c>
      <c r="S32" s="47"/>
      <c r="T32" s="47"/>
    </row>
    <row r="33" spans="2:20" ht="15.9" customHeight="1" x14ac:dyDescent="0.2">
      <c r="B33" s="47"/>
      <c r="C33" s="724"/>
      <c r="D33" s="50" t="s">
        <v>194</v>
      </c>
      <c r="E33" s="73">
        <v>1</v>
      </c>
      <c r="F33" s="40">
        <v>270</v>
      </c>
      <c r="G33" s="41">
        <v>221</v>
      </c>
      <c r="H33" s="42">
        <v>714</v>
      </c>
      <c r="I33" s="47"/>
      <c r="J33" s="55">
        <f t="shared" si="3"/>
        <v>317.75</v>
      </c>
      <c r="K33" s="56">
        <f t="shared" si="3"/>
        <v>317.75</v>
      </c>
      <c r="L33" s="57">
        <f t="shared" si="3"/>
        <v>317.75</v>
      </c>
      <c r="M33" s="55">
        <f t="shared" ref="M33:M35" si="7">AVERAGE($F$32:$H$35)-J33</f>
        <v>269.33333333333337</v>
      </c>
      <c r="N33" s="56">
        <f t="shared" si="6"/>
        <v>269.33333333333337</v>
      </c>
      <c r="O33" s="57">
        <f t="shared" si="6"/>
        <v>269.33333333333337</v>
      </c>
      <c r="P33" s="46">
        <f t="shared" si="5"/>
        <v>-317.08333333333337</v>
      </c>
      <c r="Q33" s="65">
        <f t="shared" si="2"/>
        <v>-366.08333333333337</v>
      </c>
      <c r="R33" s="62">
        <f t="shared" si="2"/>
        <v>126.91666666666663</v>
      </c>
      <c r="S33" s="47"/>
      <c r="T33" s="47"/>
    </row>
    <row r="34" spans="2:20" ht="15.9" customHeight="1" x14ac:dyDescent="0.2">
      <c r="B34" s="47"/>
      <c r="C34" s="724"/>
      <c r="D34" s="50" t="s">
        <v>195</v>
      </c>
      <c r="E34" s="73">
        <v>1</v>
      </c>
      <c r="F34" s="40">
        <v>190</v>
      </c>
      <c r="G34" s="41">
        <v>216</v>
      </c>
      <c r="H34" s="42">
        <v>197</v>
      </c>
      <c r="I34" s="47"/>
      <c r="J34" s="55">
        <f t="shared" si="3"/>
        <v>317.75</v>
      </c>
      <c r="K34" s="56">
        <f t="shared" si="3"/>
        <v>317.75</v>
      </c>
      <c r="L34" s="57">
        <f t="shared" si="3"/>
        <v>317.75</v>
      </c>
      <c r="M34" s="55">
        <f t="shared" si="7"/>
        <v>269.33333333333337</v>
      </c>
      <c r="N34" s="56">
        <f t="shared" si="6"/>
        <v>269.33333333333337</v>
      </c>
      <c r="O34" s="57">
        <f t="shared" si="6"/>
        <v>269.33333333333337</v>
      </c>
      <c r="P34" s="46">
        <f t="shared" si="5"/>
        <v>-397.08333333333337</v>
      </c>
      <c r="Q34" s="65">
        <f t="shared" si="2"/>
        <v>-371.08333333333337</v>
      </c>
      <c r="R34" s="62">
        <f t="shared" si="2"/>
        <v>-390.08333333333337</v>
      </c>
      <c r="S34" s="47"/>
      <c r="T34" s="47"/>
    </row>
    <row r="35" spans="2:20" ht="16.5" customHeight="1" thickBot="1" x14ac:dyDescent="0.25">
      <c r="B35" s="47"/>
      <c r="C35" s="724"/>
      <c r="D35" s="51" t="s">
        <v>196</v>
      </c>
      <c r="E35" s="74">
        <v>1</v>
      </c>
      <c r="F35" s="43">
        <v>1404</v>
      </c>
      <c r="G35" s="44">
        <v>2065</v>
      </c>
      <c r="H35" s="45">
        <v>1533</v>
      </c>
      <c r="I35" s="47"/>
      <c r="J35" s="58">
        <f t="shared" si="3"/>
        <v>317.75</v>
      </c>
      <c r="K35" s="59">
        <f t="shared" si="3"/>
        <v>317.75</v>
      </c>
      <c r="L35" s="60">
        <f t="shared" si="3"/>
        <v>317.75</v>
      </c>
      <c r="M35" s="58">
        <f t="shared" si="7"/>
        <v>269.33333333333337</v>
      </c>
      <c r="N35" s="59">
        <f t="shared" si="6"/>
        <v>269.33333333333337</v>
      </c>
      <c r="O35" s="60">
        <f t="shared" si="6"/>
        <v>269.33333333333337</v>
      </c>
      <c r="P35" s="52">
        <f t="shared" si="5"/>
        <v>816.91666666666663</v>
      </c>
      <c r="Q35" s="66">
        <f t="shared" si="2"/>
        <v>1477.9166666666665</v>
      </c>
      <c r="R35" s="63">
        <f t="shared" si="2"/>
        <v>945.91666666666663</v>
      </c>
      <c r="S35" s="47"/>
      <c r="T35" s="47"/>
    </row>
    <row r="36" spans="2:20" ht="16.350000000000001" thickBot="1" x14ac:dyDescent="0.25">
      <c r="B36" s="47"/>
      <c r="C36" s="47"/>
      <c r="D36" s="371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</row>
    <row r="37" spans="2:20" ht="15.9" customHeight="1" x14ac:dyDescent="0.2">
      <c r="B37" s="47"/>
      <c r="C37" s="724" t="s">
        <v>208</v>
      </c>
      <c r="D37" s="520" t="s">
        <v>1</v>
      </c>
      <c r="E37" s="33" t="s">
        <v>34</v>
      </c>
      <c r="F37" s="564" t="s">
        <v>162</v>
      </c>
      <c r="G37" s="565"/>
      <c r="H37" s="566"/>
      <c r="I37" s="47"/>
      <c r="J37" s="522" t="s">
        <v>108</v>
      </c>
      <c r="K37" s="523"/>
      <c r="L37" s="524"/>
      <c r="M37" s="551" t="s">
        <v>35</v>
      </c>
      <c r="N37" s="552"/>
      <c r="O37" s="553"/>
      <c r="P37" s="47"/>
      <c r="R37" s="375" t="s">
        <v>57</v>
      </c>
      <c r="S37" s="47"/>
      <c r="T37" s="47"/>
    </row>
    <row r="38" spans="2:20" ht="15.9" customHeight="1" x14ac:dyDescent="0.2">
      <c r="B38" s="47"/>
      <c r="C38" s="724"/>
      <c r="D38" s="521"/>
      <c r="E38" s="6" t="s">
        <v>12</v>
      </c>
      <c r="F38" s="567"/>
      <c r="G38" s="568"/>
      <c r="H38" s="569"/>
      <c r="I38" s="47"/>
      <c r="J38" s="525"/>
      <c r="K38" s="526"/>
      <c r="L38" s="527"/>
      <c r="M38" s="554"/>
      <c r="N38" s="555"/>
      <c r="O38" s="556"/>
      <c r="P38" s="47"/>
      <c r="Q38" s="47"/>
      <c r="R38" s="47"/>
      <c r="S38" s="47"/>
      <c r="T38" s="47"/>
    </row>
    <row r="39" spans="2:20" x14ac:dyDescent="0.2">
      <c r="B39" s="47"/>
      <c r="C39" s="724"/>
      <c r="D39" s="531" t="s">
        <v>17</v>
      </c>
      <c r="E39" s="562" t="s">
        <v>299</v>
      </c>
      <c r="F39" s="567"/>
      <c r="G39" s="568"/>
      <c r="H39" s="569"/>
      <c r="I39" s="47"/>
      <c r="J39" s="525"/>
      <c r="K39" s="526"/>
      <c r="L39" s="527"/>
      <c r="M39" s="554"/>
      <c r="N39" s="555"/>
      <c r="O39" s="556"/>
      <c r="P39" s="47"/>
      <c r="Q39" s="47"/>
      <c r="R39" s="47"/>
      <c r="S39" s="47"/>
      <c r="T39" s="47"/>
    </row>
    <row r="40" spans="2:20" ht="15.9" customHeight="1" thickBot="1" x14ac:dyDescent="0.25">
      <c r="B40" s="47"/>
      <c r="C40" s="724"/>
      <c r="D40" s="532"/>
      <c r="E40" s="563"/>
      <c r="F40" s="570"/>
      <c r="G40" s="571"/>
      <c r="H40" s="572"/>
      <c r="I40" s="47"/>
      <c r="J40" s="528"/>
      <c r="K40" s="529"/>
      <c r="L40" s="530"/>
      <c r="M40" s="557"/>
      <c r="N40" s="558"/>
      <c r="O40" s="559"/>
      <c r="P40" s="47"/>
      <c r="Q40" s="47"/>
      <c r="R40" s="47"/>
      <c r="S40" s="47"/>
      <c r="T40" s="47"/>
    </row>
    <row r="41" spans="2:20" ht="15.9" customHeight="1" thickTop="1" x14ac:dyDescent="0.2">
      <c r="B41" s="47"/>
      <c r="C41" s="724"/>
      <c r="D41" s="48" t="s">
        <v>188</v>
      </c>
      <c r="E41" s="71">
        <v>-1</v>
      </c>
      <c r="F41" s="27">
        <f>F28-J28</f>
        <v>-297.75</v>
      </c>
      <c r="G41" s="53">
        <f t="shared" ref="G41:H48" si="8">G28-K28</f>
        <v>-299.75</v>
      </c>
      <c r="H41" s="54">
        <f t="shared" si="8"/>
        <v>-305.75</v>
      </c>
      <c r="I41" s="47"/>
      <c r="J41" s="27">
        <f t="shared" ref="J41:L41" si="9">M28</f>
        <v>-269.33333333333331</v>
      </c>
      <c r="K41" s="53">
        <f t="shared" si="9"/>
        <v>-269.33333333333331</v>
      </c>
      <c r="L41" s="67">
        <f t="shared" si="9"/>
        <v>-269.33333333333331</v>
      </c>
      <c r="M41" s="27">
        <f>P28</f>
        <v>-28.416666666666686</v>
      </c>
      <c r="N41" s="53">
        <f t="shared" ref="N41" si="10">Q28</f>
        <v>-30.416666666666686</v>
      </c>
      <c r="O41" s="54">
        <f t="shared" ref="O41" si="11">R28</f>
        <v>-36.416666666666686</v>
      </c>
      <c r="P41" s="47"/>
      <c r="Q41" s="47"/>
      <c r="R41" s="47"/>
      <c r="S41" s="47"/>
      <c r="T41" s="47"/>
    </row>
    <row r="42" spans="2:20" x14ac:dyDescent="0.2">
      <c r="B42" s="47"/>
      <c r="C42" s="724"/>
      <c r="D42" s="49" t="s">
        <v>190</v>
      </c>
      <c r="E42" s="72">
        <v>-1</v>
      </c>
      <c r="F42" s="36">
        <f t="shared" ref="F42:F48" si="12">F29-J29</f>
        <v>-277.75</v>
      </c>
      <c r="G42" s="37">
        <f t="shared" si="8"/>
        <v>-277.75</v>
      </c>
      <c r="H42" s="38">
        <f t="shared" si="8"/>
        <v>-278.75</v>
      </c>
      <c r="I42" s="47"/>
      <c r="J42" s="27">
        <f t="shared" ref="J42:J48" si="13">M29</f>
        <v>-269.33333333333331</v>
      </c>
      <c r="K42" s="37">
        <f>N29</f>
        <v>-269.33333333333331</v>
      </c>
      <c r="L42" s="68">
        <f t="shared" ref="L42:M48" si="14">O29</f>
        <v>-269.33333333333331</v>
      </c>
      <c r="M42" s="36">
        <f t="shared" si="14"/>
        <v>-8.4166666666666856</v>
      </c>
      <c r="N42" s="37">
        <f t="shared" ref="N42:N48" si="15">Q29</f>
        <v>-8.4166666666666856</v>
      </c>
      <c r="O42" s="38">
        <f t="shared" ref="O42:O48" si="16">R29</f>
        <v>-9.4166666666666856</v>
      </c>
      <c r="P42" s="47"/>
      <c r="Q42" s="47"/>
      <c r="R42" s="47"/>
      <c r="S42" s="47"/>
      <c r="T42" s="47"/>
    </row>
    <row r="43" spans="2:20" x14ac:dyDescent="0.2">
      <c r="B43" s="47"/>
      <c r="C43" s="724"/>
      <c r="D43" s="49" t="s">
        <v>191</v>
      </c>
      <c r="E43" s="72">
        <v>-1</v>
      </c>
      <c r="F43" s="36">
        <f t="shared" si="12"/>
        <v>-285.75</v>
      </c>
      <c r="G43" s="37">
        <f t="shared" si="8"/>
        <v>-283.75</v>
      </c>
      <c r="H43" s="38">
        <f t="shared" si="8"/>
        <v>-261.75</v>
      </c>
      <c r="I43" s="47"/>
      <c r="J43" s="27">
        <f t="shared" si="13"/>
        <v>-269.33333333333331</v>
      </c>
      <c r="K43" s="37">
        <f t="shared" ref="K43:K48" si="17">N30</f>
        <v>-269.33333333333331</v>
      </c>
      <c r="L43" s="68">
        <f t="shared" si="14"/>
        <v>-269.33333333333331</v>
      </c>
      <c r="M43" s="36">
        <f t="shared" ref="M43:M48" si="18">P30</f>
        <v>-16.416666666666686</v>
      </c>
      <c r="N43" s="37">
        <f t="shared" si="15"/>
        <v>-14.416666666666686</v>
      </c>
      <c r="O43" s="38">
        <f t="shared" si="16"/>
        <v>7.5833333333333144</v>
      </c>
      <c r="P43" s="47"/>
      <c r="Q43" s="47"/>
      <c r="R43" s="47"/>
      <c r="S43" s="47"/>
      <c r="T43" s="47"/>
    </row>
    <row r="44" spans="2:20" x14ac:dyDescent="0.2">
      <c r="B44" s="47"/>
      <c r="C44" s="724"/>
      <c r="D44" s="49" t="s">
        <v>192</v>
      </c>
      <c r="E44" s="72">
        <v>-1</v>
      </c>
      <c r="F44" s="36">
        <f t="shared" si="12"/>
        <v>-236.75</v>
      </c>
      <c r="G44" s="37">
        <f t="shared" si="8"/>
        <v>-218.75</v>
      </c>
      <c r="H44" s="38">
        <f t="shared" si="8"/>
        <v>-207.75</v>
      </c>
      <c r="I44" s="47"/>
      <c r="J44" s="27">
        <f t="shared" si="13"/>
        <v>-269.33333333333331</v>
      </c>
      <c r="K44" s="37">
        <f t="shared" si="17"/>
        <v>-269.33333333333331</v>
      </c>
      <c r="L44" s="68">
        <f t="shared" si="14"/>
        <v>-269.33333333333331</v>
      </c>
      <c r="M44" s="36">
        <f t="shared" si="18"/>
        <v>32.583333333333314</v>
      </c>
      <c r="N44" s="37">
        <f t="shared" si="15"/>
        <v>50.583333333333314</v>
      </c>
      <c r="O44" s="38">
        <f t="shared" si="16"/>
        <v>61.583333333333314</v>
      </c>
      <c r="P44" s="47"/>
      <c r="R44" s="47"/>
      <c r="S44" s="47"/>
      <c r="T44" s="47"/>
    </row>
    <row r="45" spans="2:20" x14ac:dyDescent="0.2">
      <c r="B45" s="47"/>
      <c r="C45" s="724"/>
      <c r="D45" s="50" t="s">
        <v>193</v>
      </c>
      <c r="E45" s="73">
        <v>1</v>
      </c>
      <c r="F45" s="55">
        <f t="shared" si="12"/>
        <v>-274.75</v>
      </c>
      <c r="G45" s="56">
        <f t="shared" si="8"/>
        <v>-207.75</v>
      </c>
      <c r="H45" s="57">
        <f t="shared" si="8"/>
        <v>-235.75</v>
      </c>
      <c r="I45" s="47"/>
      <c r="J45" s="55">
        <f t="shared" si="13"/>
        <v>269.33333333333337</v>
      </c>
      <c r="K45" s="56">
        <f t="shared" si="17"/>
        <v>269.33333333333337</v>
      </c>
      <c r="L45" s="69">
        <f t="shared" si="14"/>
        <v>269.33333333333337</v>
      </c>
      <c r="M45" s="55">
        <f t="shared" si="18"/>
        <v>-544.08333333333337</v>
      </c>
      <c r="N45" s="56">
        <f t="shared" si="15"/>
        <v>-477.08333333333337</v>
      </c>
      <c r="O45" s="57">
        <f t="shared" si="16"/>
        <v>-505.08333333333337</v>
      </c>
      <c r="P45" s="47"/>
      <c r="Q45" s="47"/>
      <c r="R45" s="47"/>
      <c r="S45" s="47"/>
      <c r="T45" s="47"/>
    </row>
    <row r="46" spans="2:20" x14ac:dyDescent="0.2">
      <c r="B46" s="47"/>
      <c r="C46" s="724"/>
      <c r="D46" s="50" t="s">
        <v>194</v>
      </c>
      <c r="E46" s="73">
        <v>1</v>
      </c>
      <c r="F46" s="55">
        <f t="shared" si="12"/>
        <v>-47.75</v>
      </c>
      <c r="G46" s="56">
        <f t="shared" si="8"/>
        <v>-96.75</v>
      </c>
      <c r="H46" s="57">
        <f t="shared" si="8"/>
        <v>396.25</v>
      </c>
      <c r="I46" s="47"/>
      <c r="J46" s="55">
        <f t="shared" si="13"/>
        <v>269.33333333333337</v>
      </c>
      <c r="K46" s="56">
        <f t="shared" si="17"/>
        <v>269.33333333333337</v>
      </c>
      <c r="L46" s="69">
        <f t="shared" si="14"/>
        <v>269.33333333333337</v>
      </c>
      <c r="M46" s="55">
        <f t="shared" si="18"/>
        <v>-317.08333333333337</v>
      </c>
      <c r="N46" s="56">
        <f t="shared" si="15"/>
        <v>-366.08333333333337</v>
      </c>
      <c r="O46" s="57">
        <f t="shared" si="16"/>
        <v>126.91666666666663</v>
      </c>
      <c r="P46" s="47"/>
      <c r="Q46" s="47"/>
      <c r="R46" s="47"/>
      <c r="S46" s="47"/>
      <c r="T46" s="47"/>
    </row>
    <row r="47" spans="2:20" x14ac:dyDescent="0.2">
      <c r="B47" s="47"/>
      <c r="C47" s="724"/>
      <c r="D47" s="50" t="s">
        <v>195</v>
      </c>
      <c r="E47" s="73">
        <v>1</v>
      </c>
      <c r="F47" s="55">
        <f t="shared" si="12"/>
        <v>-127.75</v>
      </c>
      <c r="G47" s="56">
        <f t="shared" si="8"/>
        <v>-101.75</v>
      </c>
      <c r="H47" s="57">
        <f t="shared" si="8"/>
        <v>-120.75</v>
      </c>
      <c r="I47" s="47"/>
      <c r="J47" s="55">
        <f t="shared" si="13"/>
        <v>269.33333333333337</v>
      </c>
      <c r="K47" s="56">
        <f t="shared" si="17"/>
        <v>269.33333333333337</v>
      </c>
      <c r="L47" s="69">
        <f t="shared" si="14"/>
        <v>269.33333333333337</v>
      </c>
      <c r="M47" s="55">
        <f t="shared" si="18"/>
        <v>-397.08333333333337</v>
      </c>
      <c r="N47" s="56">
        <f t="shared" si="15"/>
        <v>-371.08333333333337</v>
      </c>
      <c r="O47" s="57">
        <f t="shared" si="16"/>
        <v>-390.08333333333337</v>
      </c>
      <c r="P47" s="47"/>
      <c r="Q47" s="47"/>
      <c r="R47" s="47"/>
      <c r="S47" s="47"/>
      <c r="T47" s="47"/>
    </row>
    <row r="48" spans="2:20" ht="15.6" thickBot="1" x14ac:dyDescent="0.25">
      <c r="B48" s="47"/>
      <c r="C48" s="724"/>
      <c r="D48" s="51" t="s">
        <v>196</v>
      </c>
      <c r="E48" s="74">
        <v>1</v>
      </c>
      <c r="F48" s="58">
        <f t="shared" si="12"/>
        <v>1086.25</v>
      </c>
      <c r="G48" s="59">
        <f t="shared" si="8"/>
        <v>1747.25</v>
      </c>
      <c r="H48" s="60">
        <f t="shared" si="8"/>
        <v>1215.25</v>
      </c>
      <c r="I48" s="47"/>
      <c r="J48" s="58">
        <f t="shared" si="13"/>
        <v>269.33333333333337</v>
      </c>
      <c r="K48" s="59">
        <f t="shared" si="17"/>
        <v>269.33333333333337</v>
      </c>
      <c r="L48" s="70">
        <f t="shared" si="14"/>
        <v>269.33333333333337</v>
      </c>
      <c r="M48" s="58">
        <f t="shared" si="18"/>
        <v>816.91666666666663</v>
      </c>
      <c r="N48" s="59">
        <f t="shared" si="15"/>
        <v>1477.9166666666665</v>
      </c>
      <c r="O48" s="60">
        <f t="shared" si="16"/>
        <v>945.91666666666663</v>
      </c>
      <c r="P48" s="47"/>
      <c r="Q48" s="47"/>
      <c r="R48" s="47"/>
      <c r="S48" s="47"/>
      <c r="T48" s="47"/>
    </row>
    <row r="49" spans="2:20" ht="16.8" thickBot="1" x14ac:dyDescent="0.25">
      <c r="B49" s="47"/>
      <c r="D49" s="371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375" t="s">
        <v>168</v>
      </c>
      <c r="R49" s="47"/>
      <c r="S49" s="47"/>
      <c r="T49" s="47"/>
    </row>
    <row r="50" spans="2:20" ht="15.9" customHeight="1" x14ac:dyDescent="0.2">
      <c r="B50" s="47"/>
      <c r="C50" s="724" t="s">
        <v>209</v>
      </c>
      <c r="D50" s="520" t="s">
        <v>1</v>
      </c>
      <c r="E50" s="33" t="s">
        <v>34</v>
      </c>
      <c r="F50" s="564" t="s">
        <v>163</v>
      </c>
      <c r="G50" s="565"/>
      <c r="H50" s="566"/>
      <c r="I50" s="47"/>
      <c r="J50" s="522" t="s">
        <v>164</v>
      </c>
      <c r="K50" s="523"/>
      <c r="L50" s="524"/>
      <c r="M50" s="551" t="s">
        <v>165</v>
      </c>
      <c r="N50" s="552"/>
      <c r="O50" s="553"/>
      <c r="P50" s="47"/>
      <c r="Q50" s="47"/>
      <c r="R50" s="47"/>
      <c r="S50" s="47"/>
      <c r="T50" s="47"/>
    </row>
    <row r="51" spans="2:20" ht="15.9" customHeight="1" x14ac:dyDescent="0.2">
      <c r="B51" s="47"/>
      <c r="C51" s="724"/>
      <c r="D51" s="521"/>
      <c r="E51" s="6" t="s">
        <v>12</v>
      </c>
      <c r="F51" s="567"/>
      <c r="G51" s="568"/>
      <c r="H51" s="569"/>
      <c r="I51" s="47"/>
      <c r="J51" s="525"/>
      <c r="K51" s="526"/>
      <c r="L51" s="527"/>
      <c r="M51" s="554"/>
      <c r="N51" s="555"/>
      <c r="O51" s="556"/>
      <c r="P51" s="47"/>
      <c r="Q51" s="47"/>
      <c r="R51" s="47"/>
      <c r="S51" s="47"/>
      <c r="T51" s="47"/>
    </row>
    <row r="52" spans="2:20" x14ac:dyDescent="0.2">
      <c r="B52" s="47"/>
      <c r="C52" s="724"/>
      <c r="D52" s="531" t="s">
        <v>17</v>
      </c>
      <c r="E52" s="562" t="s">
        <v>287</v>
      </c>
      <c r="F52" s="567"/>
      <c r="G52" s="568"/>
      <c r="H52" s="569"/>
      <c r="I52" s="47"/>
      <c r="J52" s="525"/>
      <c r="K52" s="526"/>
      <c r="L52" s="527"/>
      <c r="M52" s="554"/>
      <c r="N52" s="555"/>
      <c r="O52" s="556"/>
      <c r="P52" s="47"/>
      <c r="Q52" s="47"/>
      <c r="R52" s="47"/>
      <c r="S52" s="47"/>
      <c r="T52" s="47"/>
    </row>
    <row r="53" spans="2:20" ht="15.9" customHeight="1" thickBot="1" x14ac:dyDescent="0.25">
      <c r="B53" s="47"/>
      <c r="C53" s="724"/>
      <c r="D53" s="532"/>
      <c r="E53" s="563"/>
      <c r="F53" s="570"/>
      <c r="G53" s="571"/>
      <c r="H53" s="572"/>
      <c r="I53" s="47"/>
      <c r="J53" s="528"/>
      <c r="K53" s="529"/>
      <c r="L53" s="530"/>
      <c r="M53" s="557"/>
      <c r="N53" s="558"/>
      <c r="O53" s="559"/>
      <c r="P53" s="47"/>
      <c r="Q53" s="47"/>
      <c r="R53" s="47"/>
      <c r="S53" s="47"/>
      <c r="T53" s="47"/>
    </row>
    <row r="54" spans="2:20" ht="15.9" customHeight="1" thickTop="1" x14ac:dyDescent="0.2">
      <c r="B54" s="47"/>
      <c r="C54" s="724"/>
      <c r="D54" s="48" t="s">
        <v>188</v>
      </c>
      <c r="E54" s="71">
        <v>-1</v>
      </c>
      <c r="F54" s="87">
        <f>F41^2</f>
        <v>88655.0625</v>
      </c>
      <c r="G54" s="88">
        <f t="shared" ref="G54:H54" si="19">G41^2</f>
        <v>89850.0625</v>
      </c>
      <c r="H54" s="89">
        <f t="shared" si="19"/>
        <v>93483.0625</v>
      </c>
      <c r="I54" s="47"/>
      <c r="J54" s="75">
        <f>J41^2</f>
        <v>72540.444444444438</v>
      </c>
      <c r="K54" s="77">
        <f t="shared" ref="K54:O54" si="20">K41^2</f>
        <v>72540.444444444438</v>
      </c>
      <c r="L54" s="78">
        <f t="shared" si="20"/>
        <v>72540.444444444438</v>
      </c>
      <c r="M54" s="75">
        <f t="shared" si="20"/>
        <v>807.50694444444548</v>
      </c>
      <c r="N54" s="77">
        <f t="shared" si="20"/>
        <v>925.17361111111222</v>
      </c>
      <c r="O54" s="78">
        <f t="shared" si="20"/>
        <v>1326.1736111111125</v>
      </c>
      <c r="P54" s="47"/>
      <c r="Q54" s="47"/>
      <c r="R54" s="47"/>
      <c r="S54" s="47"/>
      <c r="T54" s="47"/>
    </row>
    <row r="55" spans="2:20" x14ac:dyDescent="0.2">
      <c r="B55" s="47"/>
      <c r="C55" s="724"/>
      <c r="D55" s="49" t="s">
        <v>190</v>
      </c>
      <c r="E55" s="72">
        <v>-1</v>
      </c>
      <c r="F55" s="90">
        <f t="shared" ref="F55:F61" si="21">F42^2</f>
        <v>77145.0625</v>
      </c>
      <c r="G55" s="91">
        <f t="shared" ref="G55:H55" si="22">G42^2</f>
        <v>77145.0625</v>
      </c>
      <c r="H55" s="92">
        <f t="shared" si="22"/>
        <v>77701.5625</v>
      </c>
      <c r="I55" s="47"/>
      <c r="J55" s="79">
        <f t="shared" ref="J55:J61" si="23">J42^2</f>
        <v>72540.444444444438</v>
      </c>
      <c r="K55" s="76">
        <f t="shared" ref="K55:O55" si="24">K42^2</f>
        <v>72540.444444444438</v>
      </c>
      <c r="L55" s="80">
        <f t="shared" si="24"/>
        <v>72540.444444444438</v>
      </c>
      <c r="M55" s="79">
        <f t="shared" si="24"/>
        <v>70.840277777778098</v>
      </c>
      <c r="N55" s="76">
        <f t="shared" si="24"/>
        <v>70.840277777778098</v>
      </c>
      <c r="O55" s="80">
        <f t="shared" si="24"/>
        <v>88.67361111111147</v>
      </c>
      <c r="P55" s="47"/>
      <c r="Q55" s="47"/>
      <c r="R55" s="47"/>
      <c r="S55" s="47"/>
      <c r="T55" s="47"/>
    </row>
    <row r="56" spans="2:20" x14ac:dyDescent="0.2">
      <c r="B56" s="47"/>
      <c r="C56" s="724"/>
      <c r="D56" s="49" t="s">
        <v>191</v>
      </c>
      <c r="E56" s="72">
        <v>-1</v>
      </c>
      <c r="F56" s="90">
        <f t="shared" si="21"/>
        <v>81653.0625</v>
      </c>
      <c r="G56" s="91">
        <f t="shared" ref="G56:H56" si="25">G43^2</f>
        <v>80514.0625</v>
      </c>
      <c r="H56" s="92">
        <f t="shared" si="25"/>
        <v>68513.0625</v>
      </c>
      <c r="I56" s="47"/>
      <c r="J56" s="79">
        <f t="shared" si="23"/>
        <v>72540.444444444438</v>
      </c>
      <c r="K56" s="76">
        <f t="shared" ref="K56:O56" si="26">K43^2</f>
        <v>72540.444444444438</v>
      </c>
      <c r="L56" s="80">
        <f t="shared" si="26"/>
        <v>72540.444444444438</v>
      </c>
      <c r="M56" s="79">
        <f t="shared" si="26"/>
        <v>269.50694444444508</v>
      </c>
      <c r="N56" s="76">
        <f t="shared" si="26"/>
        <v>207.84027777777831</v>
      </c>
      <c r="O56" s="80">
        <f t="shared" si="26"/>
        <v>57.506944444444159</v>
      </c>
      <c r="P56" s="47"/>
      <c r="Q56" s="47"/>
      <c r="R56" s="47"/>
      <c r="S56" s="47"/>
      <c r="T56" s="47"/>
    </row>
    <row r="57" spans="2:20" x14ac:dyDescent="0.2">
      <c r="B57" s="47"/>
      <c r="C57" s="724"/>
      <c r="D57" s="49" t="s">
        <v>192</v>
      </c>
      <c r="E57" s="72">
        <v>-1</v>
      </c>
      <c r="F57" s="90">
        <f t="shared" si="21"/>
        <v>56050.5625</v>
      </c>
      <c r="G57" s="91">
        <f t="shared" ref="G57:H57" si="27">G44^2</f>
        <v>47851.5625</v>
      </c>
      <c r="H57" s="92">
        <f t="shared" si="27"/>
        <v>43160.0625</v>
      </c>
      <c r="I57" s="47"/>
      <c r="J57" s="79">
        <f t="shared" si="23"/>
        <v>72540.444444444438</v>
      </c>
      <c r="K57" s="76">
        <f t="shared" ref="K57:O57" si="28">K44^2</f>
        <v>72540.444444444438</v>
      </c>
      <c r="L57" s="80">
        <f t="shared" si="28"/>
        <v>72540.444444444438</v>
      </c>
      <c r="M57" s="79">
        <f t="shared" si="28"/>
        <v>1061.6736111111099</v>
      </c>
      <c r="N57" s="76">
        <f t="shared" si="28"/>
        <v>2558.673611111109</v>
      </c>
      <c r="O57" s="80">
        <f t="shared" si="28"/>
        <v>3792.5069444444421</v>
      </c>
      <c r="P57" s="47"/>
      <c r="Q57" s="47"/>
      <c r="R57" s="47"/>
      <c r="S57" s="47"/>
      <c r="T57" s="47"/>
    </row>
    <row r="58" spans="2:20" x14ac:dyDescent="0.2">
      <c r="B58" s="47"/>
      <c r="C58" s="724"/>
      <c r="D58" s="50" t="s">
        <v>193</v>
      </c>
      <c r="E58" s="73">
        <v>1</v>
      </c>
      <c r="F58" s="93">
        <f t="shared" si="21"/>
        <v>75487.5625</v>
      </c>
      <c r="G58" s="94">
        <f t="shared" ref="G58:H58" si="29">G45^2</f>
        <v>43160.0625</v>
      </c>
      <c r="H58" s="95">
        <f t="shared" si="29"/>
        <v>55578.0625</v>
      </c>
      <c r="I58" s="47"/>
      <c r="J58" s="81">
        <f t="shared" si="23"/>
        <v>72540.444444444467</v>
      </c>
      <c r="K58" s="82">
        <f t="shared" ref="K58:O58" si="30">K45^2</f>
        <v>72540.444444444467</v>
      </c>
      <c r="L58" s="83">
        <f t="shared" si="30"/>
        <v>72540.444444444467</v>
      </c>
      <c r="M58" s="81">
        <f t="shared" si="30"/>
        <v>296026.67361111112</v>
      </c>
      <c r="N58" s="82">
        <f t="shared" si="30"/>
        <v>227608.50694444447</v>
      </c>
      <c r="O58" s="83">
        <f t="shared" si="30"/>
        <v>255109.17361111115</v>
      </c>
      <c r="P58" s="47"/>
      <c r="Q58" s="47"/>
      <c r="R58" s="47"/>
      <c r="S58" s="47"/>
      <c r="T58" s="47"/>
    </row>
    <row r="59" spans="2:20" x14ac:dyDescent="0.2">
      <c r="B59" s="47"/>
      <c r="C59" s="724"/>
      <c r="D59" s="50" t="s">
        <v>194</v>
      </c>
      <c r="E59" s="73">
        <v>1</v>
      </c>
      <c r="F59" s="93">
        <f t="shared" si="21"/>
        <v>2280.0625</v>
      </c>
      <c r="G59" s="94">
        <f t="shared" ref="G59:H59" si="31">G46^2</f>
        <v>9360.5625</v>
      </c>
      <c r="H59" s="95">
        <f t="shared" si="31"/>
        <v>157014.0625</v>
      </c>
      <c r="I59" s="47"/>
      <c r="J59" s="81">
        <f t="shared" si="23"/>
        <v>72540.444444444467</v>
      </c>
      <c r="K59" s="82">
        <f t="shared" ref="K59:O59" si="32">K46^2</f>
        <v>72540.444444444467</v>
      </c>
      <c r="L59" s="83">
        <f t="shared" si="32"/>
        <v>72540.444444444467</v>
      </c>
      <c r="M59" s="81">
        <f t="shared" si="32"/>
        <v>100541.8402777778</v>
      </c>
      <c r="N59" s="82">
        <f t="shared" si="32"/>
        <v>134017.00694444447</v>
      </c>
      <c r="O59" s="83">
        <f t="shared" si="32"/>
        <v>16107.840277777768</v>
      </c>
      <c r="P59" s="47"/>
      <c r="Q59" s="47"/>
      <c r="R59" s="47"/>
      <c r="S59" s="47"/>
      <c r="T59" s="47"/>
    </row>
    <row r="60" spans="2:20" x14ac:dyDescent="0.2">
      <c r="B60" s="47"/>
      <c r="C60" s="724"/>
      <c r="D60" s="50" t="s">
        <v>195</v>
      </c>
      <c r="E60" s="73">
        <v>1</v>
      </c>
      <c r="F60" s="93">
        <f t="shared" si="21"/>
        <v>16320.0625</v>
      </c>
      <c r="G60" s="94">
        <f t="shared" ref="G60:H60" si="33">G47^2</f>
        <v>10353.0625</v>
      </c>
      <c r="H60" s="95">
        <f t="shared" si="33"/>
        <v>14580.5625</v>
      </c>
      <c r="I60" s="47"/>
      <c r="J60" s="81">
        <f t="shared" si="23"/>
        <v>72540.444444444467</v>
      </c>
      <c r="K60" s="82">
        <f t="shared" ref="K60:O60" si="34">K47^2</f>
        <v>72540.444444444467</v>
      </c>
      <c r="L60" s="83">
        <f t="shared" si="34"/>
        <v>72540.444444444467</v>
      </c>
      <c r="M60" s="81">
        <f t="shared" si="34"/>
        <v>157675.17361111115</v>
      </c>
      <c r="N60" s="82">
        <f t="shared" si="34"/>
        <v>137702.84027777781</v>
      </c>
      <c r="O60" s="83">
        <f t="shared" si="34"/>
        <v>152165.00694444447</v>
      </c>
      <c r="P60" s="47"/>
      <c r="Q60" s="47"/>
      <c r="R60" s="47"/>
      <c r="S60" s="47"/>
      <c r="T60" s="47"/>
    </row>
    <row r="61" spans="2:20" ht="15.6" thickBot="1" x14ac:dyDescent="0.25">
      <c r="B61" s="47"/>
      <c r="C61" s="724"/>
      <c r="D61" s="51" t="s">
        <v>196</v>
      </c>
      <c r="E61" s="74">
        <v>1</v>
      </c>
      <c r="F61" s="96">
        <f t="shared" si="21"/>
        <v>1179939.0625</v>
      </c>
      <c r="G61" s="97">
        <f t="shared" ref="G61:H61" si="35">G48^2</f>
        <v>3052882.5625</v>
      </c>
      <c r="H61" s="98">
        <f t="shared" si="35"/>
        <v>1476832.5625</v>
      </c>
      <c r="I61" s="47"/>
      <c r="J61" s="84">
        <f t="shared" si="23"/>
        <v>72540.444444444467</v>
      </c>
      <c r="K61" s="85">
        <f t="shared" ref="K61:O61" si="36">K48^2</f>
        <v>72540.444444444467</v>
      </c>
      <c r="L61" s="86">
        <f t="shared" si="36"/>
        <v>72540.444444444467</v>
      </c>
      <c r="M61" s="84">
        <f t="shared" si="36"/>
        <v>667352.84027777775</v>
      </c>
      <c r="N61" s="85">
        <f t="shared" si="36"/>
        <v>2184237.6736111105</v>
      </c>
      <c r="O61" s="86">
        <f t="shared" si="36"/>
        <v>894758.34027777775</v>
      </c>
      <c r="P61" s="47"/>
      <c r="Q61" s="47"/>
      <c r="R61" s="47"/>
      <c r="S61" s="47"/>
      <c r="T61" s="47"/>
    </row>
    <row r="62" spans="2:20" x14ac:dyDescent="0.2">
      <c r="B62" s="47"/>
      <c r="C62" s="47"/>
      <c r="D62" s="252"/>
      <c r="E62" s="250"/>
      <c r="F62" s="99"/>
      <c r="G62" s="99"/>
      <c r="H62" s="99"/>
      <c r="I62" s="47"/>
      <c r="J62" s="251"/>
      <c r="K62" s="251"/>
      <c r="L62" s="251"/>
      <c r="M62" s="251"/>
      <c r="N62" s="251"/>
      <c r="O62" s="251"/>
      <c r="P62" s="47"/>
      <c r="Q62" s="47"/>
      <c r="R62" s="47"/>
      <c r="S62" s="47"/>
      <c r="T62" s="47"/>
    </row>
    <row r="63" spans="2:20" ht="15.9" customHeight="1" thickBot="1" x14ac:dyDescent="0.25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2:20" x14ac:dyDescent="0.2">
      <c r="B64" s="47"/>
      <c r="C64" s="47"/>
      <c r="D64" s="580" t="s">
        <v>111</v>
      </c>
      <c r="E64" s="581"/>
      <c r="F64" s="584">
        <f>SUM(F54:H61)</f>
        <v>6975510.5</v>
      </c>
      <c r="G64" s="585"/>
      <c r="H64" s="586"/>
      <c r="I64" s="99"/>
      <c r="J64" s="518" t="s">
        <v>110</v>
      </c>
      <c r="K64" s="514">
        <f>SUM(J54:L61)</f>
        <v>1740970.6666666674</v>
      </c>
      <c r="L64" s="515"/>
      <c r="M64" s="689" t="s">
        <v>109</v>
      </c>
      <c r="N64" s="685">
        <f>SUM(M54:O61)</f>
        <v>5234539.833333333</v>
      </c>
      <c r="O64" s="686"/>
      <c r="P64" s="47"/>
      <c r="Q64" s="47"/>
      <c r="R64" s="47"/>
      <c r="S64" s="47"/>
      <c r="T64" s="47"/>
    </row>
    <row r="65" spans="2:20" ht="15.9" customHeight="1" thickBot="1" x14ac:dyDescent="0.25">
      <c r="B65" s="47"/>
      <c r="C65" s="47"/>
      <c r="D65" s="582"/>
      <c r="E65" s="583"/>
      <c r="F65" s="587"/>
      <c r="G65" s="588"/>
      <c r="H65" s="589"/>
      <c r="I65" s="100"/>
      <c r="J65" s="519"/>
      <c r="K65" s="516"/>
      <c r="L65" s="517"/>
      <c r="M65" s="690"/>
      <c r="N65" s="687"/>
      <c r="O65" s="688"/>
      <c r="P65" s="47"/>
      <c r="Q65" s="47"/>
      <c r="R65" s="47"/>
      <c r="S65" s="47"/>
      <c r="T65" s="47"/>
    </row>
    <row r="66" spans="2:20" ht="15.9" customHeight="1" x14ac:dyDescent="0.2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</row>
    <row r="67" spans="2:20" ht="15.9" customHeight="1" x14ac:dyDescent="0.2">
      <c r="B67" s="47"/>
      <c r="C67" s="47"/>
      <c r="D67" s="47"/>
      <c r="E67" s="47"/>
      <c r="F67" s="47"/>
      <c r="G67" s="47"/>
      <c r="H67" s="47"/>
      <c r="I67" s="47"/>
      <c r="J67" s="372"/>
      <c r="K67" s="372"/>
      <c r="L67" s="47"/>
      <c r="M67" s="47"/>
      <c r="N67" s="47"/>
      <c r="O67" s="47"/>
      <c r="P67" s="47"/>
      <c r="Q67" s="47"/>
      <c r="R67" s="47"/>
      <c r="S67" s="47"/>
      <c r="T67" s="47"/>
    </row>
    <row r="68" spans="2:20" ht="19.2" thickBot="1" x14ac:dyDescent="0.25">
      <c r="B68" s="47"/>
      <c r="C68" s="47"/>
      <c r="D68" s="391" t="s">
        <v>51</v>
      </c>
      <c r="E68" s="392"/>
      <c r="F68" s="392"/>
      <c r="G68" s="392"/>
      <c r="H68" s="392"/>
      <c r="I68" s="392"/>
      <c r="J68" s="372"/>
      <c r="K68" s="372"/>
      <c r="L68" s="372"/>
      <c r="M68" s="372"/>
      <c r="N68" s="372"/>
      <c r="O68" s="372"/>
      <c r="P68" s="372"/>
      <c r="Q68" s="372"/>
      <c r="R68" s="47"/>
      <c r="S68" s="47"/>
      <c r="T68" s="47"/>
    </row>
    <row r="69" spans="2:20" ht="15.9" customHeight="1" x14ac:dyDescent="0.2">
      <c r="B69" s="47"/>
      <c r="C69" s="724"/>
      <c r="D69" s="564" t="s">
        <v>1</v>
      </c>
      <c r="E69" s="577"/>
      <c r="F69" s="538" t="s">
        <v>294</v>
      </c>
      <c r="G69" s="539"/>
      <c r="H69" s="497" t="s">
        <v>295</v>
      </c>
      <c r="I69" s="497"/>
      <c r="J69" s="497" t="s">
        <v>296</v>
      </c>
      <c r="K69" s="497"/>
      <c r="L69" s="497" t="s">
        <v>312</v>
      </c>
      <c r="M69" s="497"/>
      <c r="N69" s="497" t="s">
        <v>300</v>
      </c>
      <c r="O69" s="497"/>
      <c r="P69" s="497" t="s">
        <v>297</v>
      </c>
      <c r="Q69" s="497"/>
      <c r="R69" s="498" t="s">
        <v>298</v>
      </c>
      <c r="S69" s="499"/>
      <c r="T69" s="47"/>
    </row>
    <row r="70" spans="2:20" ht="15.9" customHeight="1" x14ac:dyDescent="0.2">
      <c r="B70" s="47"/>
      <c r="C70" s="724"/>
      <c r="D70" s="578"/>
      <c r="E70" s="579"/>
      <c r="F70" s="521" t="s">
        <v>12</v>
      </c>
      <c r="G70" s="503"/>
      <c r="H70" s="503" t="s">
        <v>13</v>
      </c>
      <c r="I70" s="503"/>
      <c r="J70" s="503" t="s">
        <v>14</v>
      </c>
      <c r="K70" s="503"/>
      <c r="L70" s="503" t="s">
        <v>15</v>
      </c>
      <c r="M70" s="503"/>
      <c r="N70" s="504" t="s">
        <v>212</v>
      </c>
      <c r="O70" s="505"/>
      <c r="P70" s="503" t="s">
        <v>351</v>
      </c>
      <c r="Q70" s="503"/>
      <c r="R70" s="503" t="s">
        <v>16</v>
      </c>
      <c r="S70" s="510"/>
      <c r="T70" s="47"/>
    </row>
    <row r="71" spans="2:20" ht="15.9" customHeight="1" x14ac:dyDescent="0.2">
      <c r="B71" s="47"/>
      <c r="C71" s="724"/>
      <c r="D71" s="533" t="s">
        <v>286</v>
      </c>
      <c r="E71" s="534"/>
      <c r="F71" s="535" t="s">
        <v>287</v>
      </c>
      <c r="G71" s="512"/>
      <c r="H71" s="511" t="s">
        <v>288</v>
      </c>
      <c r="I71" s="512"/>
      <c r="J71" s="511" t="s">
        <v>289</v>
      </c>
      <c r="K71" s="512"/>
      <c r="L71" s="536" t="s">
        <v>290</v>
      </c>
      <c r="M71" s="537"/>
      <c r="N71" s="511" t="s">
        <v>291</v>
      </c>
      <c r="O71" s="512"/>
      <c r="P71" s="511" t="s">
        <v>292</v>
      </c>
      <c r="Q71" s="512"/>
      <c r="R71" s="511" t="s">
        <v>293</v>
      </c>
      <c r="S71" s="513"/>
      <c r="T71" s="47"/>
    </row>
    <row r="72" spans="2:20" ht="16.5" customHeight="1" thickBot="1" x14ac:dyDescent="0.25">
      <c r="B72" s="47"/>
      <c r="C72" s="724"/>
      <c r="D72" s="575" t="s">
        <v>47</v>
      </c>
      <c r="E72" s="576"/>
      <c r="F72" s="410">
        <v>-1</v>
      </c>
      <c r="G72" s="411">
        <v>1</v>
      </c>
      <c r="H72" s="412">
        <v>-1</v>
      </c>
      <c r="I72" s="413">
        <v>1</v>
      </c>
      <c r="J72" s="412">
        <v>-1</v>
      </c>
      <c r="K72" s="413">
        <v>1</v>
      </c>
      <c r="L72" s="412">
        <v>-1</v>
      </c>
      <c r="M72" s="413">
        <v>1</v>
      </c>
      <c r="N72" s="412">
        <v>-1</v>
      </c>
      <c r="O72" s="413">
        <v>1</v>
      </c>
      <c r="P72" s="412">
        <v>-1</v>
      </c>
      <c r="Q72" s="413">
        <v>1</v>
      </c>
      <c r="R72" s="412">
        <v>-1</v>
      </c>
      <c r="S72" s="414">
        <v>1</v>
      </c>
      <c r="T72" s="47"/>
    </row>
    <row r="73" spans="2:20" ht="15.9" customHeight="1" thickTop="1" x14ac:dyDescent="0.2">
      <c r="B73" s="47"/>
      <c r="C73" s="724"/>
      <c r="D73" s="641" t="s">
        <v>48</v>
      </c>
      <c r="E73" s="644" t="s">
        <v>58</v>
      </c>
      <c r="F73" s="16">
        <v>20</v>
      </c>
      <c r="G73" s="281">
        <v>43</v>
      </c>
      <c r="H73" s="15">
        <v>20</v>
      </c>
      <c r="I73" s="280">
        <v>32</v>
      </c>
      <c r="J73" s="284">
        <v>32</v>
      </c>
      <c r="K73" s="281">
        <v>20</v>
      </c>
      <c r="L73" s="15">
        <v>20</v>
      </c>
      <c r="M73" s="280">
        <v>40</v>
      </c>
      <c r="N73" s="284">
        <v>40</v>
      </c>
      <c r="O73" s="281">
        <v>20</v>
      </c>
      <c r="P73" s="15">
        <v>40</v>
      </c>
      <c r="Q73" s="280">
        <v>20</v>
      </c>
      <c r="R73" s="284">
        <v>20</v>
      </c>
      <c r="S73" s="287">
        <v>40</v>
      </c>
      <c r="T73" s="47"/>
    </row>
    <row r="74" spans="2:20" ht="15.9" customHeight="1" x14ac:dyDescent="0.2">
      <c r="B74" s="47"/>
      <c r="C74" s="724"/>
      <c r="D74" s="642"/>
      <c r="E74" s="645"/>
      <c r="F74" s="8">
        <v>40</v>
      </c>
      <c r="G74" s="282">
        <v>270</v>
      </c>
      <c r="H74" s="20">
        <v>40</v>
      </c>
      <c r="I74" s="388">
        <v>81</v>
      </c>
      <c r="J74" s="285">
        <v>81</v>
      </c>
      <c r="K74" s="282">
        <v>40</v>
      </c>
      <c r="L74" s="20">
        <v>32</v>
      </c>
      <c r="M74" s="388">
        <v>81</v>
      </c>
      <c r="N74" s="285">
        <v>81</v>
      </c>
      <c r="O74" s="282">
        <v>32</v>
      </c>
      <c r="P74" s="20">
        <v>32</v>
      </c>
      <c r="Q74" s="388">
        <v>81</v>
      </c>
      <c r="R74" s="285">
        <v>81</v>
      </c>
      <c r="S74" s="398">
        <v>32</v>
      </c>
      <c r="T74" s="47"/>
    </row>
    <row r="75" spans="2:20" ht="15.9" customHeight="1" x14ac:dyDescent="0.2">
      <c r="B75" s="47"/>
      <c r="C75" s="724"/>
      <c r="D75" s="642"/>
      <c r="E75" s="645"/>
      <c r="F75" s="8">
        <v>32</v>
      </c>
      <c r="G75" s="282">
        <v>190</v>
      </c>
      <c r="H75" s="20">
        <v>43</v>
      </c>
      <c r="I75" s="388">
        <v>190</v>
      </c>
      <c r="J75" s="285">
        <v>43</v>
      </c>
      <c r="K75" s="282">
        <v>190</v>
      </c>
      <c r="L75" s="20">
        <v>43</v>
      </c>
      <c r="M75" s="388">
        <v>270</v>
      </c>
      <c r="N75" s="285">
        <v>43</v>
      </c>
      <c r="O75" s="282">
        <v>270</v>
      </c>
      <c r="P75" s="20">
        <v>270</v>
      </c>
      <c r="Q75" s="388">
        <v>43</v>
      </c>
      <c r="R75" s="285">
        <v>270</v>
      </c>
      <c r="S75" s="398">
        <v>43</v>
      </c>
      <c r="T75" s="47"/>
    </row>
    <row r="76" spans="2:20" ht="15.9" customHeight="1" x14ac:dyDescent="0.2">
      <c r="B76" s="47"/>
      <c r="C76" s="724"/>
      <c r="D76" s="642"/>
      <c r="E76" s="646"/>
      <c r="F76" s="8">
        <v>81</v>
      </c>
      <c r="G76" s="282">
        <v>1404</v>
      </c>
      <c r="H76" s="20">
        <v>270</v>
      </c>
      <c r="I76" s="388">
        <v>1404</v>
      </c>
      <c r="J76" s="285">
        <v>270</v>
      </c>
      <c r="K76" s="282">
        <v>1404</v>
      </c>
      <c r="L76" s="20">
        <v>190</v>
      </c>
      <c r="M76" s="388">
        <v>1404</v>
      </c>
      <c r="N76" s="285">
        <v>190</v>
      </c>
      <c r="O76" s="282">
        <v>1404</v>
      </c>
      <c r="P76" s="20">
        <v>190</v>
      </c>
      <c r="Q76" s="388">
        <v>1404</v>
      </c>
      <c r="R76" s="285">
        <v>190</v>
      </c>
      <c r="S76" s="398">
        <v>1404</v>
      </c>
      <c r="T76" s="47"/>
    </row>
    <row r="77" spans="2:20" ht="15.9" customHeight="1" x14ac:dyDescent="0.2">
      <c r="B77" s="47"/>
      <c r="C77" s="724"/>
      <c r="D77" s="642"/>
      <c r="E77" s="647" t="s">
        <v>59</v>
      </c>
      <c r="F77" s="8">
        <v>18</v>
      </c>
      <c r="G77" s="282">
        <v>110</v>
      </c>
      <c r="H77" s="20">
        <v>18</v>
      </c>
      <c r="I77" s="388">
        <v>34</v>
      </c>
      <c r="J77" s="285">
        <v>34</v>
      </c>
      <c r="K77" s="282">
        <v>18</v>
      </c>
      <c r="L77" s="20">
        <v>18</v>
      </c>
      <c r="M77" s="388">
        <v>40</v>
      </c>
      <c r="N77" s="285">
        <v>40</v>
      </c>
      <c r="O77" s="282">
        <v>18</v>
      </c>
      <c r="P77" s="20">
        <v>40</v>
      </c>
      <c r="Q77" s="388">
        <v>18</v>
      </c>
      <c r="R77" s="285">
        <v>18</v>
      </c>
      <c r="S77" s="398">
        <v>40</v>
      </c>
      <c r="T77" s="47"/>
    </row>
    <row r="78" spans="2:20" ht="15.9" customHeight="1" x14ac:dyDescent="0.2">
      <c r="B78" s="47"/>
      <c r="C78" s="724"/>
      <c r="D78" s="642"/>
      <c r="E78" s="645"/>
      <c r="F78" s="8">
        <v>40</v>
      </c>
      <c r="G78" s="282">
        <v>221</v>
      </c>
      <c r="H78" s="20">
        <v>40</v>
      </c>
      <c r="I78" s="388">
        <v>99</v>
      </c>
      <c r="J78" s="285">
        <v>99</v>
      </c>
      <c r="K78" s="282">
        <v>40</v>
      </c>
      <c r="L78" s="20">
        <v>34</v>
      </c>
      <c r="M78" s="388">
        <v>99</v>
      </c>
      <c r="N78" s="285">
        <v>99</v>
      </c>
      <c r="O78" s="282">
        <v>34</v>
      </c>
      <c r="P78" s="20">
        <v>34</v>
      </c>
      <c r="Q78" s="388">
        <v>99</v>
      </c>
      <c r="R78" s="285">
        <v>99</v>
      </c>
      <c r="S78" s="398">
        <v>34</v>
      </c>
      <c r="T78" s="47"/>
    </row>
    <row r="79" spans="2:20" ht="15.9" customHeight="1" x14ac:dyDescent="0.2">
      <c r="B79" s="47"/>
      <c r="C79" s="724"/>
      <c r="D79" s="642"/>
      <c r="E79" s="645"/>
      <c r="F79" s="8">
        <v>34</v>
      </c>
      <c r="G79" s="282">
        <v>216</v>
      </c>
      <c r="H79" s="20">
        <v>110</v>
      </c>
      <c r="I79" s="388">
        <v>216</v>
      </c>
      <c r="J79" s="285">
        <v>110</v>
      </c>
      <c r="K79" s="282">
        <v>216</v>
      </c>
      <c r="L79" s="20">
        <v>110</v>
      </c>
      <c r="M79" s="388">
        <v>221</v>
      </c>
      <c r="N79" s="285">
        <v>110</v>
      </c>
      <c r="O79" s="282">
        <v>221</v>
      </c>
      <c r="P79" s="20">
        <v>221</v>
      </c>
      <c r="Q79" s="388">
        <v>110</v>
      </c>
      <c r="R79" s="285">
        <v>221</v>
      </c>
      <c r="S79" s="398">
        <v>110</v>
      </c>
      <c r="T79" s="47"/>
    </row>
    <row r="80" spans="2:20" ht="15.9" customHeight="1" x14ac:dyDescent="0.2">
      <c r="B80" s="47"/>
      <c r="C80" s="724"/>
      <c r="D80" s="642"/>
      <c r="E80" s="646"/>
      <c r="F80" s="8">
        <v>99</v>
      </c>
      <c r="G80" s="282">
        <v>2065</v>
      </c>
      <c r="H80" s="20">
        <v>221</v>
      </c>
      <c r="I80" s="388">
        <v>2065</v>
      </c>
      <c r="J80" s="285">
        <v>221</v>
      </c>
      <c r="K80" s="282">
        <v>2065</v>
      </c>
      <c r="L80" s="20">
        <v>216</v>
      </c>
      <c r="M80" s="388">
        <v>2065</v>
      </c>
      <c r="N80" s="285">
        <v>216</v>
      </c>
      <c r="O80" s="282">
        <v>2065</v>
      </c>
      <c r="P80" s="20">
        <v>216</v>
      </c>
      <c r="Q80" s="388">
        <v>2065</v>
      </c>
      <c r="R80" s="285">
        <v>216</v>
      </c>
      <c r="S80" s="398">
        <v>2065</v>
      </c>
      <c r="T80" s="47"/>
    </row>
    <row r="81" spans="1:20" x14ac:dyDescent="0.2">
      <c r="B81" s="47"/>
      <c r="C81" s="724"/>
      <c r="D81" s="642"/>
      <c r="E81" s="573" t="s">
        <v>60</v>
      </c>
      <c r="F81" s="8">
        <v>12</v>
      </c>
      <c r="G81" s="282">
        <v>82</v>
      </c>
      <c r="H81" s="20">
        <v>12</v>
      </c>
      <c r="I81" s="388">
        <v>56</v>
      </c>
      <c r="J81" s="285">
        <v>56</v>
      </c>
      <c r="K81" s="282">
        <v>12</v>
      </c>
      <c r="L81" s="20">
        <v>12</v>
      </c>
      <c r="M81" s="388">
        <v>39</v>
      </c>
      <c r="N81" s="285">
        <v>39</v>
      </c>
      <c r="O81" s="282">
        <v>12</v>
      </c>
      <c r="P81" s="20">
        <v>39</v>
      </c>
      <c r="Q81" s="388">
        <v>12</v>
      </c>
      <c r="R81" s="285">
        <v>12</v>
      </c>
      <c r="S81" s="398">
        <v>39</v>
      </c>
      <c r="T81" s="47"/>
    </row>
    <row r="82" spans="1:20" x14ac:dyDescent="0.2">
      <c r="B82" s="47"/>
      <c r="C82" s="724"/>
      <c r="D82" s="642"/>
      <c r="E82" s="573"/>
      <c r="F82" s="8">
        <v>39</v>
      </c>
      <c r="G82" s="282">
        <v>714</v>
      </c>
      <c r="H82" s="20">
        <v>39</v>
      </c>
      <c r="I82" s="388">
        <v>110</v>
      </c>
      <c r="J82" s="285">
        <v>110</v>
      </c>
      <c r="K82" s="282">
        <v>39</v>
      </c>
      <c r="L82" s="20">
        <v>56</v>
      </c>
      <c r="M82" s="388">
        <v>110</v>
      </c>
      <c r="N82" s="285">
        <v>110</v>
      </c>
      <c r="O82" s="282">
        <v>56</v>
      </c>
      <c r="P82" s="20">
        <v>56</v>
      </c>
      <c r="Q82" s="388">
        <v>110</v>
      </c>
      <c r="R82" s="285">
        <v>110</v>
      </c>
      <c r="S82" s="398">
        <v>56</v>
      </c>
      <c r="T82" s="47"/>
    </row>
    <row r="83" spans="1:20" x14ac:dyDescent="0.2">
      <c r="B83" s="47"/>
      <c r="C83" s="724"/>
      <c r="D83" s="642"/>
      <c r="E83" s="573"/>
      <c r="F83" s="8">
        <v>56</v>
      </c>
      <c r="G83" s="282">
        <v>197</v>
      </c>
      <c r="H83" s="20">
        <v>82</v>
      </c>
      <c r="I83" s="388">
        <v>197</v>
      </c>
      <c r="J83" s="285">
        <v>82</v>
      </c>
      <c r="K83" s="282">
        <v>197</v>
      </c>
      <c r="L83" s="20">
        <v>82</v>
      </c>
      <c r="M83" s="388">
        <v>714</v>
      </c>
      <c r="N83" s="285">
        <v>82</v>
      </c>
      <c r="O83" s="282">
        <v>714</v>
      </c>
      <c r="P83" s="20">
        <v>714</v>
      </c>
      <c r="Q83" s="388">
        <v>82</v>
      </c>
      <c r="R83" s="285">
        <v>714</v>
      </c>
      <c r="S83" s="398">
        <v>82</v>
      </c>
      <c r="T83" s="47"/>
    </row>
    <row r="84" spans="1:20" ht="15.6" thickBot="1" x14ac:dyDescent="0.25">
      <c r="B84" s="47"/>
      <c r="C84" s="724"/>
      <c r="D84" s="643"/>
      <c r="E84" s="574"/>
      <c r="F84" s="10">
        <v>110</v>
      </c>
      <c r="G84" s="283">
        <v>1533</v>
      </c>
      <c r="H84" s="11">
        <v>714</v>
      </c>
      <c r="I84" s="44">
        <v>1533</v>
      </c>
      <c r="J84" s="286">
        <v>714</v>
      </c>
      <c r="K84" s="283">
        <v>1533</v>
      </c>
      <c r="L84" s="11">
        <v>197</v>
      </c>
      <c r="M84" s="44">
        <v>1533</v>
      </c>
      <c r="N84" s="286">
        <v>197</v>
      </c>
      <c r="O84" s="283">
        <v>1533</v>
      </c>
      <c r="P84" s="11">
        <v>197</v>
      </c>
      <c r="Q84" s="44">
        <v>1533</v>
      </c>
      <c r="R84" s="286">
        <v>197</v>
      </c>
      <c r="S84" s="45">
        <v>1533</v>
      </c>
      <c r="T84" s="47"/>
    </row>
    <row r="85" spans="1:20" x14ac:dyDescent="0.2">
      <c r="B85" s="47"/>
      <c r="C85" s="724"/>
      <c r="D85" s="341" t="s">
        <v>255</v>
      </c>
      <c r="E85" s="342" t="s">
        <v>49</v>
      </c>
      <c r="F85" s="348">
        <f>SUM(F73:F84)</f>
        <v>581</v>
      </c>
      <c r="G85" s="346">
        <f t="shared" ref="G85:S85" si="37">SUM(G73:G84)</f>
        <v>7045</v>
      </c>
      <c r="H85" s="343">
        <f t="shared" si="37"/>
        <v>1609</v>
      </c>
      <c r="I85" s="346">
        <f t="shared" si="37"/>
        <v>6017</v>
      </c>
      <c r="J85" s="343">
        <f t="shared" si="37"/>
        <v>1852</v>
      </c>
      <c r="K85" s="346">
        <f t="shared" si="37"/>
        <v>5774</v>
      </c>
      <c r="L85" s="343">
        <f t="shared" si="37"/>
        <v>1010</v>
      </c>
      <c r="M85" s="346">
        <f t="shared" si="37"/>
        <v>6616</v>
      </c>
      <c r="N85" s="343">
        <f t="shared" si="37"/>
        <v>1247</v>
      </c>
      <c r="O85" s="346">
        <f t="shared" si="37"/>
        <v>6379</v>
      </c>
      <c r="P85" s="343">
        <f t="shared" si="37"/>
        <v>2049</v>
      </c>
      <c r="Q85" s="346">
        <f t="shared" si="37"/>
        <v>5577</v>
      </c>
      <c r="R85" s="343">
        <f t="shared" si="37"/>
        <v>2148</v>
      </c>
      <c r="S85" s="347">
        <f t="shared" si="37"/>
        <v>5478</v>
      </c>
      <c r="T85" s="47"/>
    </row>
    <row r="86" spans="1:20" x14ac:dyDescent="0.2">
      <c r="B86" s="47"/>
      <c r="C86" s="724"/>
      <c r="D86" s="120" t="s">
        <v>256</v>
      </c>
      <c r="E86" s="121" t="s">
        <v>53</v>
      </c>
      <c r="F86" s="27">
        <f>AVERAGE(F73:F84)</f>
        <v>48.416666666666664</v>
      </c>
      <c r="G86" s="65">
        <f t="shared" ref="G86:S86" si="38">AVERAGE(G73:G84)</f>
        <v>587.08333333333337</v>
      </c>
      <c r="H86" s="53">
        <f t="shared" si="38"/>
        <v>134.08333333333334</v>
      </c>
      <c r="I86" s="65">
        <f t="shared" si="38"/>
        <v>501.41666666666669</v>
      </c>
      <c r="J86" s="53">
        <f t="shared" si="38"/>
        <v>154.33333333333334</v>
      </c>
      <c r="K86" s="65">
        <f t="shared" si="38"/>
        <v>481.16666666666669</v>
      </c>
      <c r="L86" s="53">
        <f t="shared" si="38"/>
        <v>84.166666666666671</v>
      </c>
      <c r="M86" s="65">
        <f t="shared" si="38"/>
        <v>551.33333333333337</v>
      </c>
      <c r="N86" s="53">
        <f t="shared" si="38"/>
        <v>103.91666666666667</v>
      </c>
      <c r="O86" s="65">
        <f t="shared" si="38"/>
        <v>531.58333333333337</v>
      </c>
      <c r="P86" s="53">
        <f t="shared" si="38"/>
        <v>170.75</v>
      </c>
      <c r="Q86" s="65">
        <f t="shared" si="38"/>
        <v>464.75</v>
      </c>
      <c r="R86" s="53">
        <f t="shared" si="38"/>
        <v>179</v>
      </c>
      <c r="S86" s="288">
        <f t="shared" si="38"/>
        <v>456.5</v>
      </c>
      <c r="T86" s="47"/>
    </row>
    <row r="87" spans="1:20" x14ac:dyDescent="0.2">
      <c r="B87" s="47"/>
      <c r="C87" s="724"/>
      <c r="D87" s="344" t="s">
        <v>257</v>
      </c>
      <c r="E87" s="345" t="s">
        <v>50</v>
      </c>
      <c r="F87" s="706">
        <f>F85+G85</f>
        <v>7626</v>
      </c>
      <c r="G87" s="707"/>
      <c r="H87" s="508">
        <f t="shared" ref="H87" si="39">H85+I85</f>
        <v>7626</v>
      </c>
      <c r="I87" s="509"/>
      <c r="J87" s="508">
        <f t="shared" ref="J87" si="40">J85+K85</f>
        <v>7626</v>
      </c>
      <c r="K87" s="509"/>
      <c r="L87" s="508">
        <f t="shared" ref="L87" si="41">L85+M85</f>
        <v>7626</v>
      </c>
      <c r="M87" s="509"/>
      <c r="N87" s="508">
        <f t="shared" ref="N87" si="42">N85+O85</f>
        <v>7626</v>
      </c>
      <c r="O87" s="509"/>
      <c r="P87" s="508">
        <f t="shared" ref="P87" si="43">P85+Q85</f>
        <v>7626</v>
      </c>
      <c r="Q87" s="509"/>
      <c r="R87" s="508">
        <f t="shared" ref="R87" si="44">R85+S85</f>
        <v>7626</v>
      </c>
      <c r="S87" s="672"/>
      <c r="T87" s="47"/>
    </row>
    <row r="88" spans="1:20" x14ac:dyDescent="0.2">
      <c r="B88" s="47"/>
      <c r="C88" s="724"/>
      <c r="D88" s="50" t="s">
        <v>258</v>
      </c>
      <c r="E88" s="118" t="s">
        <v>52</v>
      </c>
      <c r="F88" s="660">
        <f>AVERAGE(F73:G84)</f>
        <v>317.75</v>
      </c>
      <c r="G88" s="661"/>
      <c r="H88" s="661"/>
      <c r="I88" s="661"/>
      <c r="J88" s="661"/>
      <c r="K88" s="661"/>
      <c r="L88" s="661"/>
      <c r="M88" s="661"/>
      <c r="N88" s="661"/>
      <c r="O88" s="661"/>
      <c r="P88" s="661"/>
      <c r="Q88" s="661"/>
      <c r="R88" s="661"/>
      <c r="S88" s="502"/>
      <c r="T88" s="47"/>
    </row>
    <row r="89" spans="1:20" x14ac:dyDescent="0.2">
      <c r="B89" s="47"/>
      <c r="C89" s="724"/>
      <c r="D89" s="120" t="s">
        <v>261</v>
      </c>
      <c r="E89" s="121" t="s">
        <v>74</v>
      </c>
      <c r="F89" s="349">
        <f>F86-$F$88</f>
        <v>-269.33333333333331</v>
      </c>
      <c r="G89" s="328">
        <f t="shared" ref="G89:S89" si="45">G86-$F$88</f>
        <v>269.33333333333337</v>
      </c>
      <c r="H89" s="37">
        <f t="shared" si="45"/>
        <v>-183.66666666666666</v>
      </c>
      <c r="I89" s="328">
        <f t="shared" si="45"/>
        <v>183.66666666666669</v>
      </c>
      <c r="J89" s="37">
        <f t="shared" si="45"/>
        <v>-163.41666666666666</v>
      </c>
      <c r="K89" s="328">
        <f t="shared" si="45"/>
        <v>163.41666666666669</v>
      </c>
      <c r="L89" s="37">
        <f t="shared" si="45"/>
        <v>-233.58333333333331</v>
      </c>
      <c r="M89" s="328">
        <f t="shared" si="45"/>
        <v>233.58333333333337</v>
      </c>
      <c r="N89" s="37">
        <f t="shared" si="45"/>
        <v>-213.83333333333331</v>
      </c>
      <c r="O89" s="328">
        <f t="shared" si="45"/>
        <v>213.83333333333337</v>
      </c>
      <c r="P89" s="37">
        <f t="shared" si="45"/>
        <v>-147</v>
      </c>
      <c r="Q89" s="328">
        <f t="shared" si="45"/>
        <v>147</v>
      </c>
      <c r="R89" s="37">
        <f t="shared" si="45"/>
        <v>-138.75</v>
      </c>
      <c r="S89" s="329">
        <f t="shared" si="45"/>
        <v>138.75</v>
      </c>
      <c r="T89" s="47"/>
    </row>
    <row r="90" spans="1:20" x14ac:dyDescent="0.2">
      <c r="B90" s="47"/>
      <c r="C90" s="724"/>
      <c r="D90" s="50" t="s">
        <v>259</v>
      </c>
      <c r="E90" s="118" t="s">
        <v>260</v>
      </c>
      <c r="F90" s="506">
        <f>F89^2</f>
        <v>72540.444444444438</v>
      </c>
      <c r="G90" s="507"/>
      <c r="H90" s="500">
        <f t="shared" ref="H90" si="46">H89^2</f>
        <v>33733.444444444438</v>
      </c>
      <c r="I90" s="501"/>
      <c r="J90" s="500">
        <f t="shared" ref="J90" si="47">J89^2</f>
        <v>26705.006944444442</v>
      </c>
      <c r="K90" s="501"/>
      <c r="L90" s="500">
        <f t="shared" ref="L90" si="48">L89^2</f>
        <v>54561.173611111102</v>
      </c>
      <c r="M90" s="501"/>
      <c r="N90" s="500">
        <f t="shared" ref="N90" si="49">N89^2</f>
        <v>45724.694444444438</v>
      </c>
      <c r="O90" s="501"/>
      <c r="P90" s="500">
        <f t="shared" ref="P90" si="50">P89^2</f>
        <v>21609</v>
      </c>
      <c r="Q90" s="501"/>
      <c r="R90" s="500">
        <f t="shared" ref="R90" si="51">R89^2</f>
        <v>19251.5625</v>
      </c>
      <c r="S90" s="502"/>
      <c r="T90" s="47"/>
    </row>
    <row r="91" spans="1:20" ht="15.6" thickBot="1" x14ac:dyDescent="0.25">
      <c r="B91" s="47"/>
      <c r="C91" s="724"/>
      <c r="D91" s="51" t="s">
        <v>262</v>
      </c>
      <c r="E91" s="119" t="s">
        <v>112</v>
      </c>
      <c r="F91" s="662">
        <f>F90*24</f>
        <v>1740970.6666666665</v>
      </c>
      <c r="G91" s="663"/>
      <c r="H91" s="664">
        <f t="shared" ref="H91" si="52">H90*24</f>
        <v>809602.66666666651</v>
      </c>
      <c r="I91" s="665"/>
      <c r="J91" s="666">
        <f t="shared" ref="J91" si="53">J90*24</f>
        <v>640920.16666666663</v>
      </c>
      <c r="K91" s="667"/>
      <c r="L91" s="668">
        <f t="shared" ref="L91" si="54">L90*24</f>
        <v>1309468.1666666665</v>
      </c>
      <c r="M91" s="669"/>
      <c r="N91" s="544">
        <f t="shared" ref="N91" si="55">N90*24</f>
        <v>1097392.6666666665</v>
      </c>
      <c r="O91" s="545"/>
      <c r="P91" s="542">
        <f t="shared" ref="P91" si="56">P90*24</f>
        <v>518616</v>
      </c>
      <c r="Q91" s="543"/>
      <c r="R91" s="670">
        <f t="shared" ref="R91" si="57">R90*24</f>
        <v>462037.5</v>
      </c>
      <c r="S91" s="671"/>
      <c r="T91" s="47"/>
    </row>
    <row r="92" spans="1:20" x14ac:dyDescent="0.2"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</row>
    <row r="93" spans="1:20" ht="20.25" customHeight="1" x14ac:dyDescent="0.2">
      <c r="B93" s="47"/>
      <c r="C93" s="723" t="s">
        <v>213</v>
      </c>
      <c r="D93" s="391" t="s">
        <v>30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</row>
    <row r="94" spans="1:20" ht="15.9" customHeight="1" x14ac:dyDescent="0.2">
      <c r="B94" s="47"/>
      <c r="C94" s="723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</row>
    <row r="95" spans="1:20" ht="15.9" customHeight="1" x14ac:dyDescent="0.2">
      <c r="B95" s="47"/>
      <c r="C95" s="723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</row>
    <row r="96" spans="1:20" ht="15.9" customHeight="1" x14ac:dyDescent="0.2">
      <c r="A96" s="19">
        <v>2</v>
      </c>
      <c r="B96" s="393">
        <v>3</v>
      </c>
      <c r="C96" s="723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</row>
    <row r="97" spans="1:20" ht="15.9" customHeight="1" x14ac:dyDescent="0.2">
      <c r="A97" s="19">
        <v>5</v>
      </c>
      <c r="B97" s="393">
        <v>6</v>
      </c>
      <c r="C97" s="723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</row>
    <row r="98" spans="1:20" ht="15.9" customHeight="1" x14ac:dyDescent="0.2">
      <c r="A98" s="19">
        <v>8</v>
      </c>
      <c r="B98" s="393">
        <v>9</v>
      </c>
      <c r="C98" s="723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</row>
    <row r="99" spans="1:20" ht="15.9" customHeight="1" x14ac:dyDescent="0.2">
      <c r="A99" s="19">
        <v>11</v>
      </c>
      <c r="B99" s="393">
        <v>12</v>
      </c>
      <c r="C99" s="723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</row>
    <row r="100" spans="1:20" ht="15.9" customHeight="1" x14ac:dyDescent="0.2">
      <c r="A100" s="19">
        <v>14</v>
      </c>
      <c r="B100" s="393">
        <v>15</v>
      </c>
      <c r="C100" s="723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</row>
    <row r="101" spans="1:20" ht="15.9" customHeight="1" x14ac:dyDescent="0.2">
      <c r="A101" s="19">
        <v>17</v>
      </c>
      <c r="B101" s="393">
        <v>18</v>
      </c>
      <c r="C101" s="723"/>
      <c r="D101" s="47"/>
      <c r="E101" s="47"/>
      <c r="F101" s="47"/>
      <c r="G101" s="47"/>
      <c r="H101" s="47"/>
      <c r="I101" s="47"/>
      <c r="J101" s="372"/>
      <c r="K101" s="372"/>
      <c r="L101" s="372"/>
      <c r="M101" s="372"/>
      <c r="N101" s="372"/>
      <c r="O101" s="372"/>
      <c r="P101" s="47"/>
      <c r="Q101" s="47"/>
      <c r="R101" s="47"/>
      <c r="S101" s="47"/>
      <c r="T101" s="47"/>
    </row>
    <row r="102" spans="1:20" ht="15.9" customHeight="1" x14ac:dyDescent="0.2">
      <c r="A102" s="19">
        <v>20</v>
      </c>
      <c r="B102" s="393">
        <v>21</v>
      </c>
      <c r="C102" s="723"/>
      <c r="D102" s="47"/>
      <c r="E102" s="47"/>
      <c r="F102" s="47"/>
      <c r="G102" s="47"/>
      <c r="H102" s="47"/>
      <c r="I102" s="47"/>
      <c r="J102" s="372"/>
      <c r="K102" s="372"/>
      <c r="L102" s="372"/>
      <c r="M102" s="372"/>
      <c r="N102" s="372"/>
      <c r="O102" s="372"/>
      <c r="P102" s="47"/>
      <c r="Q102" s="47"/>
      <c r="R102" s="47"/>
      <c r="S102" s="47"/>
      <c r="T102" s="47"/>
    </row>
    <row r="103" spans="1:20" ht="15.9" customHeight="1" x14ac:dyDescent="0.2">
      <c r="B103" s="47"/>
      <c r="C103" s="723"/>
      <c r="D103" s="47"/>
      <c r="E103" s="47"/>
      <c r="F103" s="47"/>
      <c r="G103" s="47"/>
      <c r="H103" s="47"/>
      <c r="I103" s="47"/>
      <c r="J103" s="372"/>
      <c r="K103" s="372"/>
      <c r="L103" s="372"/>
      <c r="M103" s="372"/>
      <c r="N103" s="372"/>
      <c r="O103" s="372"/>
      <c r="P103" s="47"/>
      <c r="Q103" s="47"/>
      <c r="R103" s="47"/>
      <c r="S103" s="47"/>
      <c r="T103" s="47"/>
    </row>
    <row r="104" spans="1:20" ht="15.9" customHeight="1" x14ac:dyDescent="0.2">
      <c r="B104" s="47"/>
      <c r="C104" s="723"/>
      <c r="D104" s="47"/>
      <c r="E104" s="47"/>
      <c r="F104" s="47"/>
      <c r="G104" s="47"/>
      <c r="H104" s="47"/>
      <c r="I104" s="47"/>
      <c r="J104" s="372"/>
      <c r="K104" s="372"/>
      <c r="L104" s="372"/>
      <c r="M104" s="372"/>
      <c r="N104" s="372"/>
      <c r="O104" s="372"/>
      <c r="P104" s="47"/>
      <c r="Q104" s="47"/>
      <c r="R104" s="47"/>
      <c r="S104" s="47"/>
      <c r="T104" s="47"/>
    </row>
    <row r="105" spans="1:20" x14ac:dyDescent="0.2">
      <c r="B105" s="47"/>
      <c r="C105" s="723"/>
      <c r="D105" s="47"/>
      <c r="E105" s="47"/>
      <c r="F105" s="47"/>
      <c r="G105" s="47"/>
      <c r="H105" s="47"/>
      <c r="I105" s="47"/>
      <c r="J105" s="372"/>
      <c r="K105" s="372"/>
      <c r="L105" s="372"/>
      <c r="M105" s="372"/>
      <c r="N105" s="372"/>
      <c r="O105" s="372"/>
      <c r="P105" s="47"/>
      <c r="Q105" s="47"/>
      <c r="R105" s="47"/>
      <c r="S105" s="47"/>
      <c r="T105" s="47"/>
    </row>
    <row r="106" spans="1:20" x14ac:dyDescent="0.2">
      <c r="B106" s="47"/>
      <c r="C106" s="723"/>
      <c r="D106" s="47"/>
      <c r="E106" s="47"/>
      <c r="F106" s="47"/>
      <c r="G106" s="47"/>
      <c r="H106" s="47"/>
      <c r="I106" s="47"/>
      <c r="J106" s="372"/>
      <c r="K106" s="372"/>
      <c r="L106" s="372"/>
      <c r="M106" s="372"/>
      <c r="N106" s="372"/>
      <c r="O106" s="372"/>
      <c r="P106" s="47"/>
      <c r="Q106" s="47"/>
      <c r="R106" s="47"/>
      <c r="S106" s="47"/>
      <c r="T106" s="47"/>
    </row>
    <row r="107" spans="1:20" x14ac:dyDescent="0.2">
      <c r="B107" s="47"/>
      <c r="C107" s="723"/>
      <c r="D107" s="47"/>
      <c r="E107" s="47"/>
      <c r="F107" s="47"/>
      <c r="G107" s="47"/>
      <c r="H107" s="47"/>
      <c r="I107" s="47"/>
      <c r="J107" s="372"/>
      <c r="K107" s="372"/>
      <c r="L107" s="372"/>
      <c r="M107" s="372"/>
      <c r="N107" s="372"/>
      <c r="O107" s="372"/>
      <c r="P107" s="47"/>
      <c r="Q107" s="47"/>
      <c r="R107" s="47"/>
      <c r="S107" s="47"/>
      <c r="T107" s="47"/>
    </row>
    <row r="108" spans="1:20" x14ac:dyDescent="0.2">
      <c r="B108" s="47"/>
      <c r="C108" s="47"/>
      <c r="D108" s="47"/>
      <c r="E108" s="47"/>
      <c r="F108" s="47"/>
      <c r="G108" s="47"/>
      <c r="H108" s="47"/>
      <c r="I108" s="47"/>
      <c r="J108" s="372"/>
      <c r="K108" s="372"/>
      <c r="L108" s="372"/>
      <c r="M108" s="372"/>
      <c r="N108" s="372"/>
      <c r="O108" s="372"/>
      <c r="P108" s="47"/>
      <c r="Q108" s="47"/>
      <c r="R108" s="47"/>
      <c r="S108" s="47"/>
      <c r="T108" s="47"/>
    </row>
    <row r="109" spans="1:20" x14ac:dyDescent="0.2">
      <c r="B109" s="47"/>
      <c r="C109" s="47"/>
      <c r="D109" s="47"/>
      <c r="E109" s="47"/>
      <c r="F109" s="47"/>
      <c r="G109" s="47"/>
      <c r="H109" s="47"/>
      <c r="I109" s="47"/>
      <c r="J109" s="372"/>
      <c r="K109" s="372"/>
      <c r="L109" s="372"/>
      <c r="M109" s="372"/>
      <c r="N109" s="372"/>
      <c r="O109" s="372"/>
      <c r="P109" s="47"/>
      <c r="Q109" s="47"/>
      <c r="R109" s="47"/>
      <c r="S109" s="47"/>
      <c r="T109" s="47"/>
    </row>
    <row r="110" spans="1:20" ht="20.25" customHeight="1" thickBot="1" x14ac:dyDescent="0.25">
      <c r="B110" s="47"/>
      <c r="C110" s="47"/>
      <c r="D110" s="391" t="s">
        <v>301</v>
      </c>
      <c r="E110" s="47"/>
      <c r="F110" s="47"/>
      <c r="G110" s="47"/>
      <c r="H110" s="47"/>
      <c r="I110" s="47"/>
      <c r="J110" s="372"/>
      <c r="K110" s="372"/>
      <c r="L110" s="372"/>
      <c r="M110" s="372"/>
      <c r="N110" s="372"/>
      <c r="O110" s="372"/>
      <c r="P110" s="47"/>
      <c r="Q110" s="47"/>
      <c r="R110" s="47"/>
      <c r="S110" s="47"/>
      <c r="T110" s="47"/>
    </row>
    <row r="111" spans="1:20" ht="15.9" customHeight="1" x14ac:dyDescent="0.2">
      <c r="B111" s="47"/>
      <c r="C111" s="723" t="s">
        <v>214</v>
      </c>
      <c r="D111" s="132"/>
      <c r="E111" s="549" t="s">
        <v>24</v>
      </c>
      <c r="F111" s="549"/>
      <c r="G111" s="549"/>
      <c r="H111" s="549"/>
      <c r="I111" s="549"/>
      <c r="J111" s="549"/>
      <c r="K111" s="549"/>
      <c r="L111" s="550"/>
      <c r="M111" s="372"/>
      <c r="N111" s="47"/>
      <c r="O111" s="47"/>
      <c r="P111" s="47"/>
      <c r="Q111" s="47"/>
      <c r="R111" s="47"/>
      <c r="S111" s="47"/>
      <c r="T111" s="47"/>
    </row>
    <row r="112" spans="1:20" ht="31.5" customHeight="1" thickBot="1" x14ac:dyDescent="0.25">
      <c r="B112" s="47"/>
      <c r="C112" s="723"/>
      <c r="D112" s="133" t="s">
        <v>278</v>
      </c>
      <c r="E112" s="277" t="s">
        <v>253</v>
      </c>
      <c r="F112" s="278" t="s">
        <v>190</v>
      </c>
      <c r="G112" s="277" t="s">
        <v>191</v>
      </c>
      <c r="H112" s="278" t="s">
        <v>192</v>
      </c>
      <c r="I112" s="277" t="s">
        <v>193</v>
      </c>
      <c r="J112" s="278" t="s">
        <v>194</v>
      </c>
      <c r="K112" s="277" t="s">
        <v>195</v>
      </c>
      <c r="L112" s="279" t="s">
        <v>196</v>
      </c>
      <c r="M112" s="372"/>
      <c r="N112" s="372"/>
      <c r="O112" s="47"/>
      <c r="P112" s="47"/>
      <c r="Q112" s="47"/>
      <c r="R112" s="47"/>
      <c r="S112" s="47"/>
      <c r="T112" s="47"/>
    </row>
    <row r="113" spans="2:20" ht="15.9" customHeight="1" thickTop="1" x14ac:dyDescent="0.2">
      <c r="B113" s="47"/>
      <c r="C113" s="723"/>
      <c r="D113" s="106" t="s">
        <v>184</v>
      </c>
      <c r="E113" s="15">
        <v>20</v>
      </c>
      <c r="F113" s="102">
        <v>40</v>
      </c>
      <c r="G113" s="15">
        <v>32</v>
      </c>
      <c r="H113" s="102">
        <v>81</v>
      </c>
      <c r="I113" s="15">
        <v>43</v>
      </c>
      <c r="J113" s="102">
        <v>270</v>
      </c>
      <c r="K113" s="15">
        <v>190</v>
      </c>
      <c r="L113" s="137">
        <v>1404</v>
      </c>
      <c r="M113" s="372"/>
      <c r="N113" s="372"/>
      <c r="O113" s="47"/>
      <c r="P113" s="47"/>
      <c r="Q113" s="47"/>
      <c r="R113" s="47"/>
      <c r="S113" s="47"/>
      <c r="T113" s="47"/>
    </row>
    <row r="114" spans="2:20" ht="15.9" customHeight="1" x14ac:dyDescent="0.2">
      <c r="B114" s="47"/>
      <c r="C114" s="723"/>
      <c r="D114" s="104" t="s">
        <v>185</v>
      </c>
      <c r="E114" s="20">
        <v>18</v>
      </c>
      <c r="F114" s="103">
        <v>40</v>
      </c>
      <c r="G114" s="20">
        <v>34</v>
      </c>
      <c r="H114" s="103">
        <v>99</v>
      </c>
      <c r="I114" s="20">
        <v>110</v>
      </c>
      <c r="J114" s="103">
        <v>221</v>
      </c>
      <c r="K114" s="20">
        <v>216</v>
      </c>
      <c r="L114" s="105">
        <v>2065</v>
      </c>
      <c r="M114" s="372"/>
      <c r="N114" s="372"/>
      <c r="O114" s="47"/>
      <c r="P114" s="47"/>
      <c r="Q114" s="47"/>
      <c r="R114" s="47"/>
      <c r="S114" s="47"/>
      <c r="T114" s="47"/>
    </row>
    <row r="115" spans="2:20" ht="16.5" customHeight="1" thickBot="1" x14ac:dyDescent="0.25">
      <c r="B115" s="47"/>
      <c r="C115" s="723"/>
      <c r="D115" s="112" t="s">
        <v>186</v>
      </c>
      <c r="E115" s="11">
        <v>12</v>
      </c>
      <c r="F115" s="113">
        <v>39</v>
      </c>
      <c r="G115" s="11">
        <v>56</v>
      </c>
      <c r="H115" s="113">
        <v>110</v>
      </c>
      <c r="I115" s="11">
        <v>82</v>
      </c>
      <c r="J115" s="113">
        <v>714</v>
      </c>
      <c r="K115" s="11">
        <v>197</v>
      </c>
      <c r="L115" s="114">
        <v>1533</v>
      </c>
      <c r="M115" s="372"/>
      <c r="N115" s="372"/>
      <c r="O115" s="47"/>
      <c r="P115" s="47"/>
      <c r="Q115" s="47"/>
      <c r="R115" s="47"/>
      <c r="S115" s="47"/>
      <c r="T115" s="47"/>
    </row>
    <row r="116" spans="2:20" ht="31.5" customHeight="1" thickBot="1" x14ac:dyDescent="0.25">
      <c r="B116" s="47"/>
      <c r="C116" s="723"/>
      <c r="D116" s="47"/>
      <c r="E116" s="47"/>
      <c r="F116" s="47"/>
      <c r="G116" s="47"/>
      <c r="H116" s="47"/>
      <c r="I116" s="372"/>
      <c r="J116" s="372"/>
      <c r="K116" s="372"/>
      <c r="L116" s="372"/>
      <c r="M116" s="372"/>
      <c r="N116" s="47"/>
      <c r="O116" s="47"/>
      <c r="P116" s="47"/>
      <c r="Q116" s="47"/>
      <c r="R116" s="47"/>
      <c r="S116" s="47"/>
      <c r="T116" s="47"/>
    </row>
    <row r="117" spans="2:20" ht="16.5" customHeight="1" thickBot="1" x14ac:dyDescent="0.25">
      <c r="B117" s="47"/>
      <c r="C117" s="723"/>
      <c r="D117" s="127"/>
      <c r="E117" s="547" t="s">
        <v>169</v>
      </c>
      <c r="F117" s="547"/>
      <c r="G117" s="547"/>
      <c r="H117" s="547"/>
      <c r="I117" s="547"/>
      <c r="J117" s="547"/>
      <c r="K117" s="547"/>
      <c r="L117" s="548"/>
      <c r="M117" s="372"/>
      <c r="N117" s="47"/>
      <c r="O117" s="47"/>
      <c r="P117" s="47"/>
      <c r="Q117" s="47"/>
      <c r="R117" s="47"/>
      <c r="S117" s="47"/>
      <c r="T117" s="47"/>
    </row>
    <row r="118" spans="2:20" ht="15.9" customHeight="1" thickTop="1" x14ac:dyDescent="0.2">
      <c r="B118" s="47"/>
      <c r="C118" s="723"/>
      <c r="D118" s="268" t="s">
        <v>184</v>
      </c>
      <c r="E118" s="53">
        <f>AVERAGE($E$113:$L$115)</f>
        <v>317.75</v>
      </c>
      <c r="F118" s="29">
        <f t="shared" ref="F118:L118" si="58">AVERAGE($E$113:$L$115)</f>
        <v>317.75</v>
      </c>
      <c r="G118" s="53">
        <f t="shared" si="58"/>
        <v>317.75</v>
      </c>
      <c r="H118" s="29">
        <f t="shared" si="58"/>
        <v>317.75</v>
      </c>
      <c r="I118" s="53">
        <f t="shared" si="58"/>
        <v>317.75</v>
      </c>
      <c r="J118" s="29">
        <f t="shared" si="58"/>
        <v>317.75</v>
      </c>
      <c r="K118" s="53">
        <f t="shared" si="58"/>
        <v>317.75</v>
      </c>
      <c r="L118" s="134">
        <f t="shared" si="58"/>
        <v>317.75</v>
      </c>
      <c r="M118" s="372"/>
      <c r="N118" s="372"/>
      <c r="O118" s="47"/>
      <c r="P118" s="47"/>
      <c r="Q118" s="47"/>
      <c r="R118" s="47"/>
      <c r="S118" s="47"/>
      <c r="T118" s="47"/>
    </row>
    <row r="119" spans="2:20" ht="15.9" customHeight="1" x14ac:dyDescent="0.2">
      <c r="B119" s="47"/>
      <c r="C119" s="723"/>
      <c r="D119" s="267" t="s">
        <v>185</v>
      </c>
      <c r="E119" s="37">
        <f t="shared" ref="E119:L120" si="59">AVERAGE($E$113:$L$115)</f>
        <v>317.75</v>
      </c>
      <c r="F119" s="28">
        <f t="shared" si="59"/>
        <v>317.75</v>
      </c>
      <c r="G119" s="37">
        <f t="shared" si="59"/>
        <v>317.75</v>
      </c>
      <c r="H119" s="28">
        <f t="shared" si="59"/>
        <v>317.75</v>
      </c>
      <c r="I119" s="37">
        <f t="shared" si="59"/>
        <v>317.75</v>
      </c>
      <c r="J119" s="28">
        <f t="shared" si="59"/>
        <v>317.75</v>
      </c>
      <c r="K119" s="37">
        <f t="shared" si="59"/>
        <v>317.75</v>
      </c>
      <c r="L119" s="135">
        <f t="shared" si="59"/>
        <v>317.75</v>
      </c>
      <c r="M119" s="372"/>
      <c r="N119" s="372"/>
      <c r="O119" s="47"/>
      <c r="P119" s="47"/>
      <c r="Q119" s="47"/>
      <c r="R119" s="47"/>
      <c r="S119" s="47"/>
      <c r="T119" s="47"/>
    </row>
    <row r="120" spans="2:20" ht="16.5" customHeight="1" thickBot="1" x14ac:dyDescent="0.25">
      <c r="B120" s="47"/>
      <c r="C120" s="723"/>
      <c r="D120" s="269" t="s">
        <v>186</v>
      </c>
      <c r="E120" s="128">
        <f t="shared" si="59"/>
        <v>317.75</v>
      </c>
      <c r="F120" s="109">
        <f t="shared" si="59"/>
        <v>317.75</v>
      </c>
      <c r="G120" s="128">
        <f t="shared" si="59"/>
        <v>317.75</v>
      </c>
      <c r="H120" s="109">
        <f t="shared" si="59"/>
        <v>317.75</v>
      </c>
      <c r="I120" s="128">
        <f t="shared" si="59"/>
        <v>317.75</v>
      </c>
      <c r="J120" s="109">
        <f t="shared" si="59"/>
        <v>317.75</v>
      </c>
      <c r="K120" s="128">
        <f t="shared" si="59"/>
        <v>317.75</v>
      </c>
      <c r="L120" s="136">
        <f t="shared" si="59"/>
        <v>317.75</v>
      </c>
      <c r="M120" s="372"/>
      <c r="N120" s="372"/>
      <c r="O120" s="47"/>
      <c r="P120" s="47"/>
      <c r="Q120" s="47"/>
      <c r="R120" s="47"/>
      <c r="S120" s="47"/>
      <c r="T120" s="47"/>
    </row>
    <row r="121" spans="2:20" ht="31.5" customHeight="1" thickBot="1" x14ac:dyDescent="0.25">
      <c r="B121" s="47"/>
      <c r="C121" s="723"/>
      <c r="D121" s="47"/>
      <c r="E121" s="47"/>
      <c r="F121" s="47"/>
      <c r="G121" s="47"/>
      <c r="H121" s="47"/>
      <c r="I121" s="47"/>
      <c r="J121" s="47"/>
      <c r="K121" s="47"/>
      <c r="L121" s="47"/>
      <c r="M121" s="372"/>
      <c r="N121" s="47"/>
      <c r="O121" s="47"/>
      <c r="P121" s="47"/>
      <c r="Q121" s="47"/>
      <c r="R121" s="47"/>
      <c r="S121" s="47"/>
      <c r="T121" s="47"/>
    </row>
    <row r="122" spans="2:20" ht="16.5" customHeight="1" thickBot="1" x14ac:dyDescent="0.25">
      <c r="B122" s="47"/>
      <c r="C122" s="723"/>
      <c r="D122" s="127"/>
      <c r="E122" s="540" t="s">
        <v>171</v>
      </c>
      <c r="F122" s="540"/>
      <c r="G122" s="540"/>
      <c r="H122" s="540"/>
      <c r="I122" s="540"/>
      <c r="J122" s="540"/>
      <c r="K122" s="540"/>
      <c r="L122" s="541"/>
      <c r="M122" s="372"/>
      <c r="N122" s="47"/>
      <c r="O122" s="47"/>
      <c r="P122" s="47"/>
      <c r="Q122" s="47"/>
      <c r="R122" s="47"/>
      <c r="S122" s="47"/>
      <c r="T122" s="47"/>
    </row>
    <row r="123" spans="2:20" ht="15.9" customHeight="1" thickTop="1" x14ac:dyDescent="0.2">
      <c r="B123" s="47"/>
      <c r="C123" s="723"/>
      <c r="D123" s="268" t="s">
        <v>184</v>
      </c>
      <c r="E123" s="53">
        <f>AVERAGE($E$113:$E$115)-E118</f>
        <v>-301.08333333333331</v>
      </c>
      <c r="F123" s="29">
        <f>AVERAGE($F$113:$F$115)-F118</f>
        <v>-278.08333333333331</v>
      </c>
      <c r="G123" s="53">
        <f>AVERAGE($G$113:$G$115)-G118</f>
        <v>-277.08333333333331</v>
      </c>
      <c r="H123" s="29">
        <f>AVERAGE($H$113:$H$115)-H118</f>
        <v>-221.08333333333331</v>
      </c>
      <c r="I123" s="53">
        <f>AVERAGE($I$113:$I$115)-I118</f>
        <v>-239.41666666666669</v>
      </c>
      <c r="J123" s="29">
        <f>AVERAGE($J$113:$J$115)-J118</f>
        <v>83.916666666666686</v>
      </c>
      <c r="K123" s="53">
        <f>AVERAGE($K$113:$K$115)-K118</f>
        <v>-116.75</v>
      </c>
      <c r="L123" s="134">
        <f>AVERAGE($L$113:$L$115)-L118</f>
        <v>1349.5833333333333</v>
      </c>
      <c r="M123" s="372"/>
      <c r="N123" s="372"/>
      <c r="O123" s="47"/>
      <c r="P123" s="47"/>
      <c r="Q123" s="47"/>
      <c r="R123" s="47"/>
      <c r="S123" s="47"/>
      <c r="T123" s="47"/>
    </row>
    <row r="124" spans="2:20" ht="15.9" customHeight="1" x14ac:dyDescent="0.2">
      <c r="B124" s="47"/>
      <c r="C124" s="723"/>
      <c r="D124" s="267" t="s">
        <v>185</v>
      </c>
      <c r="E124" s="37">
        <f t="shared" ref="E124:E125" si="60">AVERAGE($E$113:$E$115)-E119</f>
        <v>-301.08333333333331</v>
      </c>
      <c r="F124" s="28">
        <f t="shared" ref="F124:F125" si="61">AVERAGE($F$113:$F$115)-F119</f>
        <v>-278.08333333333331</v>
      </c>
      <c r="G124" s="37">
        <f t="shared" ref="G124:G125" si="62">AVERAGE($G$113:$G$115)-G119</f>
        <v>-277.08333333333331</v>
      </c>
      <c r="H124" s="28">
        <f t="shared" ref="H124:H125" si="63">AVERAGE($H$113:$H$115)-H119</f>
        <v>-221.08333333333331</v>
      </c>
      <c r="I124" s="37">
        <f t="shared" ref="I124:I125" si="64">AVERAGE($I$113:$I$115)-I119</f>
        <v>-239.41666666666669</v>
      </c>
      <c r="J124" s="28">
        <f t="shared" ref="J124:J125" si="65">AVERAGE($J$113:$J$115)-J119</f>
        <v>83.916666666666686</v>
      </c>
      <c r="K124" s="37">
        <f t="shared" ref="K124:K125" si="66">AVERAGE($K$113:$K$115)-K119</f>
        <v>-116.75</v>
      </c>
      <c r="L124" s="135">
        <f t="shared" ref="L124:L125" si="67">AVERAGE($L$113:$L$115)-L119</f>
        <v>1349.5833333333333</v>
      </c>
      <c r="M124" s="372"/>
      <c r="N124" s="372"/>
      <c r="O124" s="47"/>
      <c r="P124" s="47"/>
      <c r="Q124" s="47"/>
      <c r="R124" s="47"/>
      <c r="S124" s="47"/>
      <c r="T124" s="47"/>
    </row>
    <row r="125" spans="2:20" ht="16.5" customHeight="1" thickBot="1" x14ac:dyDescent="0.25">
      <c r="B125" s="47"/>
      <c r="C125" s="723"/>
      <c r="D125" s="269" t="s">
        <v>186</v>
      </c>
      <c r="E125" s="128">
        <f t="shared" si="60"/>
        <v>-301.08333333333331</v>
      </c>
      <c r="F125" s="109">
        <f t="shared" si="61"/>
        <v>-278.08333333333331</v>
      </c>
      <c r="G125" s="128">
        <f t="shared" si="62"/>
        <v>-277.08333333333331</v>
      </c>
      <c r="H125" s="109">
        <f t="shared" si="63"/>
        <v>-221.08333333333331</v>
      </c>
      <c r="I125" s="128">
        <f t="shared" si="64"/>
        <v>-239.41666666666669</v>
      </c>
      <c r="J125" s="109">
        <f t="shared" si="65"/>
        <v>83.916666666666686</v>
      </c>
      <c r="K125" s="128">
        <f t="shared" si="66"/>
        <v>-116.75</v>
      </c>
      <c r="L125" s="136">
        <f t="shared" si="67"/>
        <v>1349.5833333333333</v>
      </c>
      <c r="M125" s="372"/>
      <c r="N125" s="372"/>
      <c r="O125" s="47"/>
      <c r="P125" s="47"/>
      <c r="Q125" s="47"/>
      <c r="R125" s="47"/>
      <c r="S125" s="47"/>
      <c r="T125" s="47"/>
    </row>
    <row r="126" spans="2:20" ht="31.5" customHeight="1" thickBot="1" x14ac:dyDescent="0.25">
      <c r="B126" s="47"/>
      <c r="C126" s="723"/>
      <c r="D126" s="47"/>
      <c r="E126" s="47"/>
      <c r="F126" s="47"/>
      <c r="G126" s="47"/>
      <c r="H126" s="47"/>
      <c r="I126" s="47"/>
      <c r="J126" s="47"/>
      <c r="K126" s="47"/>
      <c r="L126" s="47"/>
      <c r="M126" s="372"/>
      <c r="N126" s="394"/>
      <c r="O126" s="47"/>
      <c r="P126" s="47"/>
      <c r="Q126" s="47"/>
      <c r="R126" s="47"/>
      <c r="S126" s="47"/>
      <c r="T126" s="47"/>
    </row>
    <row r="127" spans="2:20" ht="15.6" thickBot="1" x14ac:dyDescent="0.25">
      <c r="B127" s="47"/>
      <c r="C127" s="723"/>
      <c r="D127" s="127"/>
      <c r="E127" s="540" t="s">
        <v>46</v>
      </c>
      <c r="F127" s="540"/>
      <c r="G127" s="540"/>
      <c r="H127" s="540"/>
      <c r="I127" s="540"/>
      <c r="J127" s="540"/>
      <c r="K127" s="540"/>
      <c r="L127" s="541"/>
      <c r="M127" s="372"/>
      <c r="N127" s="394"/>
      <c r="O127" s="47"/>
      <c r="P127" s="47"/>
      <c r="Q127" s="47"/>
      <c r="R127" s="47"/>
      <c r="S127" s="47"/>
      <c r="T127" s="47"/>
    </row>
    <row r="128" spans="2:20" ht="15.6" thickTop="1" x14ac:dyDescent="0.2">
      <c r="B128" s="47"/>
      <c r="C128" s="723"/>
      <c r="D128" s="268" t="s">
        <v>184</v>
      </c>
      <c r="E128" s="53">
        <f>E113-E118-E123</f>
        <v>3.3333333333333144</v>
      </c>
      <c r="F128" s="29">
        <f t="shared" ref="F128:L128" si="68">F113-F118-F123</f>
        <v>0.33333333333331439</v>
      </c>
      <c r="G128" s="53">
        <f t="shared" si="68"/>
        <v>-8.6666666666666856</v>
      </c>
      <c r="H128" s="29">
        <f t="shared" si="68"/>
        <v>-15.666666666666686</v>
      </c>
      <c r="I128" s="53">
        <f t="shared" si="68"/>
        <v>-35.333333333333314</v>
      </c>
      <c r="J128" s="29">
        <f t="shared" si="68"/>
        <v>-131.66666666666669</v>
      </c>
      <c r="K128" s="53">
        <f t="shared" si="68"/>
        <v>-11</v>
      </c>
      <c r="L128" s="134">
        <f t="shared" si="68"/>
        <v>-263.33333333333326</v>
      </c>
      <c r="M128" s="372"/>
      <c r="N128" s="395"/>
      <c r="O128" s="47"/>
      <c r="P128" s="47"/>
      <c r="Q128" s="47"/>
      <c r="R128" s="47"/>
      <c r="S128" s="47"/>
      <c r="T128" s="47"/>
    </row>
    <row r="129" spans="2:20" x14ac:dyDescent="0.2">
      <c r="B129" s="47"/>
      <c r="C129" s="723"/>
      <c r="D129" s="267" t="s">
        <v>185</v>
      </c>
      <c r="E129" s="37">
        <f t="shared" ref="E129:E130" si="69">E114-E119-E124</f>
        <v>1.3333333333333144</v>
      </c>
      <c r="F129" s="28">
        <f t="shared" ref="F129:L129" si="70">F114-F119-F124</f>
        <v>0.33333333333331439</v>
      </c>
      <c r="G129" s="37">
        <f t="shared" si="70"/>
        <v>-6.6666666666666856</v>
      </c>
      <c r="H129" s="28">
        <f t="shared" si="70"/>
        <v>2.3333333333333144</v>
      </c>
      <c r="I129" s="37">
        <f t="shared" si="70"/>
        <v>31.666666666666686</v>
      </c>
      <c r="J129" s="28">
        <f t="shared" si="70"/>
        <v>-180.66666666666669</v>
      </c>
      <c r="K129" s="37">
        <f t="shared" si="70"/>
        <v>15</v>
      </c>
      <c r="L129" s="135">
        <f t="shared" si="70"/>
        <v>397.66666666666674</v>
      </c>
      <c r="M129" s="372"/>
      <c r="N129" s="395"/>
      <c r="O129" s="47"/>
      <c r="P129" s="47"/>
      <c r="Q129" s="47"/>
      <c r="R129" s="47"/>
      <c r="S129" s="47"/>
      <c r="T129" s="47"/>
    </row>
    <row r="130" spans="2:20" ht="15.6" thickBot="1" x14ac:dyDescent="0.25">
      <c r="B130" s="47"/>
      <c r="C130" s="723"/>
      <c r="D130" s="269" t="s">
        <v>186</v>
      </c>
      <c r="E130" s="128">
        <f t="shared" si="69"/>
        <v>-4.6666666666666856</v>
      </c>
      <c r="F130" s="109">
        <f t="shared" ref="F130:L130" si="71">F115-F120-F125</f>
        <v>-0.66666666666668561</v>
      </c>
      <c r="G130" s="128">
        <f t="shared" si="71"/>
        <v>15.333333333333314</v>
      </c>
      <c r="H130" s="109">
        <f t="shared" si="71"/>
        <v>13.333333333333314</v>
      </c>
      <c r="I130" s="128">
        <f t="shared" si="71"/>
        <v>3.6666666666666856</v>
      </c>
      <c r="J130" s="109">
        <f t="shared" si="71"/>
        <v>312.33333333333331</v>
      </c>
      <c r="K130" s="128">
        <f t="shared" si="71"/>
        <v>-4</v>
      </c>
      <c r="L130" s="136">
        <f t="shared" si="71"/>
        <v>-134.33333333333326</v>
      </c>
      <c r="M130" s="372"/>
      <c r="N130" s="372"/>
      <c r="O130" s="47"/>
      <c r="P130" s="47"/>
      <c r="Q130" s="47" t="s">
        <v>57</v>
      </c>
      <c r="R130" s="47"/>
      <c r="S130" s="47"/>
      <c r="T130" s="47"/>
    </row>
    <row r="131" spans="2:20" ht="30.75" customHeight="1" thickBot="1" x14ac:dyDescent="0.25">
      <c r="B131" s="47"/>
      <c r="C131" s="47"/>
      <c r="D131" s="47"/>
      <c r="E131" s="47"/>
      <c r="F131" s="47"/>
      <c r="G131" s="47"/>
      <c r="H131" s="47"/>
      <c r="I131" s="372"/>
      <c r="J131" s="372"/>
      <c r="K131" s="372"/>
      <c r="L131" s="372"/>
      <c r="M131" s="372"/>
      <c r="N131" s="47"/>
      <c r="O131" s="47"/>
      <c r="P131" s="47"/>
      <c r="Q131" s="47" t="s">
        <v>168</v>
      </c>
      <c r="R131" s="47"/>
      <c r="S131" s="47"/>
      <c r="T131" s="47"/>
    </row>
    <row r="132" spans="2:20" ht="15.9" customHeight="1" x14ac:dyDescent="0.2">
      <c r="B132" s="47"/>
      <c r="C132" s="723" t="s">
        <v>215</v>
      </c>
      <c r="D132" s="132"/>
      <c r="E132" s="549" t="s">
        <v>170</v>
      </c>
      <c r="F132" s="549"/>
      <c r="G132" s="549"/>
      <c r="H132" s="549"/>
      <c r="I132" s="549"/>
      <c r="J132" s="549"/>
      <c r="K132" s="549"/>
      <c r="L132" s="675"/>
      <c r="M132" s="712" t="s">
        <v>111</v>
      </c>
      <c r="N132" s="713"/>
      <c r="O132" s="47"/>
      <c r="P132" s="47"/>
      <c r="Q132" s="47"/>
      <c r="R132" s="47"/>
      <c r="S132" s="47"/>
      <c r="T132" s="47"/>
    </row>
    <row r="133" spans="2:20" ht="31.5" customHeight="1" thickBot="1" x14ac:dyDescent="0.25">
      <c r="B133" s="47"/>
      <c r="C133" s="723"/>
      <c r="D133" s="133" t="s">
        <v>278</v>
      </c>
      <c r="E133" s="277" t="s">
        <v>253</v>
      </c>
      <c r="F133" s="278" t="s">
        <v>190</v>
      </c>
      <c r="G133" s="277" t="s">
        <v>191</v>
      </c>
      <c r="H133" s="278" t="s">
        <v>192</v>
      </c>
      <c r="I133" s="277" t="s">
        <v>193</v>
      </c>
      <c r="J133" s="278" t="s">
        <v>194</v>
      </c>
      <c r="K133" s="277" t="s">
        <v>195</v>
      </c>
      <c r="L133" s="279" t="s">
        <v>196</v>
      </c>
      <c r="M133" s="714"/>
      <c r="N133" s="715"/>
      <c r="O133" s="47"/>
      <c r="P133" s="47"/>
      <c r="Q133" s="47"/>
      <c r="R133" s="47"/>
      <c r="S133" s="47"/>
      <c r="T133" s="47"/>
    </row>
    <row r="134" spans="2:20" ht="15.9" customHeight="1" thickTop="1" x14ac:dyDescent="0.2">
      <c r="B134" s="47"/>
      <c r="C134" s="723"/>
      <c r="D134" s="268" t="s">
        <v>184</v>
      </c>
      <c r="E134" s="53">
        <f>(E113-E118)^2</f>
        <v>88655.0625</v>
      </c>
      <c r="F134" s="29">
        <f t="shared" ref="F134:L134" si="72">(F113-F118)^2</f>
        <v>77145.0625</v>
      </c>
      <c r="G134" s="53">
        <f t="shared" si="72"/>
        <v>81653.0625</v>
      </c>
      <c r="H134" s="29">
        <f t="shared" si="72"/>
        <v>56050.5625</v>
      </c>
      <c r="I134" s="53">
        <f t="shared" si="72"/>
        <v>75487.5625</v>
      </c>
      <c r="J134" s="29">
        <f t="shared" si="72"/>
        <v>2280.0625</v>
      </c>
      <c r="K134" s="53">
        <f t="shared" si="72"/>
        <v>16320.0625</v>
      </c>
      <c r="L134" s="129">
        <f t="shared" si="72"/>
        <v>1179939.0625</v>
      </c>
      <c r="M134" s="708">
        <f>SUM(E134:L136)</f>
        <v>6975510.5</v>
      </c>
      <c r="N134" s="709"/>
      <c r="O134" s="47"/>
      <c r="P134" s="47"/>
      <c r="Q134" s="47"/>
      <c r="R134" s="47"/>
      <c r="S134" s="47"/>
      <c r="T134" s="47"/>
    </row>
    <row r="135" spans="2:20" ht="15.9" customHeight="1" x14ac:dyDescent="0.2">
      <c r="B135" s="47"/>
      <c r="C135" s="723"/>
      <c r="D135" s="267" t="s">
        <v>185</v>
      </c>
      <c r="E135" s="37">
        <f t="shared" ref="E135:E136" si="73">(E114-E119)^2</f>
        <v>89850.0625</v>
      </c>
      <c r="F135" s="28">
        <f t="shared" ref="F135:L135" si="74">(F114-F119)^2</f>
        <v>77145.0625</v>
      </c>
      <c r="G135" s="37">
        <f t="shared" si="74"/>
        <v>80514.0625</v>
      </c>
      <c r="H135" s="28">
        <f t="shared" si="74"/>
        <v>47851.5625</v>
      </c>
      <c r="I135" s="37">
        <f t="shared" si="74"/>
        <v>43160.0625</v>
      </c>
      <c r="J135" s="28">
        <f t="shared" si="74"/>
        <v>9360.5625</v>
      </c>
      <c r="K135" s="37">
        <f t="shared" si="74"/>
        <v>10353.0625</v>
      </c>
      <c r="L135" s="130">
        <f t="shared" si="74"/>
        <v>3052882.5625</v>
      </c>
      <c r="M135" s="708"/>
      <c r="N135" s="709"/>
      <c r="O135" s="47"/>
      <c r="P135" s="47"/>
      <c r="Q135" s="47"/>
      <c r="R135" s="47"/>
      <c r="S135" s="47"/>
      <c r="T135" s="47"/>
    </row>
    <row r="136" spans="2:20" ht="16.5" customHeight="1" thickBot="1" x14ac:dyDescent="0.25">
      <c r="B136" s="47"/>
      <c r="C136" s="723"/>
      <c r="D136" s="269" t="s">
        <v>186</v>
      </c>
      <c r="E136" s="128">
        <f t="shared" si="73"/>
        <v>93483.0625</v>
      </c>
      <c r="F136" s="109">
        <f t="shared" ref="F136:L136" si="75">(F115-F120)^2</f>
        <v>77701.5625</v>
      </c>
      <c r="G136" s="128">
        <f t="shared" si="75"/>
        <v>68513.0625</v>
      </c>
      <c r="H136" s="109">
        <f t="shared" si="75"/>
        <v>43160.0625</v>
      </c>
      <c r="I136" s="128">
        <f t="shared" si="75"/>
        <v>55578.0625</v>
      </c>
      <c r="J136" s="109">
        <f t="shared" si="75"/>
        <v>157014.0625</v>
      </c>
      <c r="K136" s="128">
        <f t="shared" si="75"/>
        <v>14580.5625</v>
      </c>
      <c r="L136" s="107">
        <f t="shared" si="75"/>
        <v>1476832.5625</v>
      </c>
      <c r="M136" s="710"/>
      <c r="N136" s="711"/>
      <c r="O136" s="47"/>
      <c r="P136" s="47"/>
      <c r="Q136" s="47"/>
      <c r="R136" s="47"/>
      <c r="S136" s="47"/>
      <c r="T136" s="47"/>
    </row>
    <row r="137" spans="2:20" ht="31.5" customHeight="1" thickBot="1" x14ac:dyDescent="0.25">
      <c r="B137" s="47"/>
      <c r="C137" s="723"/>
      <c r="D137" s="47"/>
      <c r="E137" s="47"/>
      <c r="F137" s="47"/>
      <c r="G137" s="47"/>
      <c r="H137" s="47"/>
      <c r="I137" s="372"/>
      <c r="J137" s="372"/>
      <c r="K137" s="372"/>
      <c r="L137" s="372"/>
      <c r="M137" s="372"/>
      <c r="N137" s="47"/>
      <c r="O137" s="47"/>
      <c r="P137" s="47"/>
      <c r="Q137" s="47"/>
      <c r="R137" s="47"/>
      <c r="S137" s="47"/>
      <c r="T137" s="47"/>
    </row>
    <row r="138" spans="2:20" ht="16.5" customHeight="1" thickBot="1" x14ac:dyDescent="0.25">
      <c r="B138" s="47"/>
      <c r="C138" s="723"/>
      <c r="D138" s="127"/>
      <c r="E138" s="540" t="s">
        <v>172</v>
      </c>
      <c r="F138" s="540"/>
      <c r="G138" s="540"/>
      <c r="H138" s="540"/>
      <c r="I138" s="540"/>
      <c r="J138" s="540"/>
      <c r="K138" s="540"/>
      <c r="L138" s="691"/>
      <c r="M138" s="654" t="s">
        <v>114</v>
      </c>
      <c r="N138" s="655"/>
      <c r="O138" s="47"/>
      <c r="P138" s="47"/>
      <c r="Q138" s="47"/>
      <c r="R138" s="47"/>
      <c r="S138" s="47"/>
      <c r="T138" s="47"/>
    </row>
    <row r="139" spans="2:20" ht="15.9" customHeight="1" thickTop="1" x14ac:dyDescent="0.2">
      <c r="B139" s="47"/>
      <c r="C139" s="723"/>
      <c r="D139" s="268" t="s">
        <v>184</v>
      </c>
      <c r="E139" s="77">
        <f>E123^2</f>
        <v>90651.173611111095</v>
      </c>
      <c r="F139" s="29">
        <f t="shared" ref="F139:L139" si="76">F123^2</f>
        <v>77330.340277777766</v>
      </c>
      <c r="G139" s="53">
        <f t="shared" si="76"/>
        <v>76775.173611111095</v>
      </c>
      <c r="H139" s="29">
        <f t="shared" si="76"/>
        <v>48877.840277777766</v>
      </c>
      <c r="I139" s="53">
        <f t="shared" si="76"/>
        <v>57320.340277777788</v>
      </c>
      <c r="J139" s="29">
        <f t="shared" si="76"/>
        <v>7042.006944444448</v>
      </c>
      <c r="K139" s="53">
        <f t="shared" si="76"/>
        <v>13630.5625</v>
      </c>
      <c r="L139" s="129">
        <f t="shared" si="76"/>
        <v>1821375.173611111</v>
      </c>
      <c r="M139" s="656">
        <f>SUM(E139:L141)</f>
        <v>6579007.833333333</v>
      </c>
      <c r="N139" s="657"/>
      <c r="O139" s="47"/>
      <c r="P139" s="47"/>
      <c r="Q139" s="47"/>
      <c r="R139" s="47"/>
      <c r="S139" s="47"/>
      <c r="T139" s="47"/>
    </row>
    <row r="140" spans="2:20" ht="15.9" customHeight="1" x14ac:dyDescent="0.2">
      <c r="B140" s="47"/>
      <c r="C140" s="723"/>
      <c r="D140" s="267" t="s">
        <v>185</v>
      </c>
      <c r="E140" s="76">
        <f t="shared" ref="E140:E141" si="77">E124^2</f>
        <v>90651.173611111095</v>
      </c>
      <c r="F140" s="28">
        <f t="shared" ref="F140:L140" si="78">F124^2</f>
        <v>77330.340277777766</v>
      </c>
      <c r="G140" s="37">
        <f t="shared" si="78"/>
        <v>76775.173611111095</v>
      </c>
      <c r="H140" s="28">
        <f t="shared" si="78"/>
        <v>48877.840277777766</v>
      </c>
      <c r="I140" s="37">
        <f t="shared" si="78"/>
        <v>57320.340277777788</v>
      </c>
      <c r="J140" s="28">
        <f t="shared" si="78"/>
        <v>7042.006944444448</v>
      </c>
      <c r="K140" s="37">
        <f t="shared" si="78"/>
        <v>13630.5625</v>
      </c>
      <c r="L140" s="130">
        <f t="shared" si="78"/>
        <v>1821375.173611111</v>
      </c>
      <c r="M140" s="656"/>
      <c r="N140" s="657"/>
      <c r="O140" s="47"/>
      <c r="P140" s="47"/>
      <c r="Q140" s="47"/>
      <c r="R140" s="47"/>
      <c r="S140" s="47"/>
      <c r="T140" s="47"/>
    </row>
    <row r="141" spans="2:20" ht="16.5" customHeight="1" thickBot="1" x14ac:dyDescent="0.25">
      <c r="B141" s="47"/>
      <c r="C141" s="723"/>
      <c r="D141" s="269" t="s">
        <v>186</v>
      </c>
      <c r="E141" s="131">
        <f t="shared" si="77"/>
        <v>90651.173611111095</v>
      </c>
      <c r="F141" s="109">
        <f t="shared" ref="F141:L141" si="79">F125^2</f>
        <v>77330.340277777766</v>
      </c>
      <c r="G141" s="128">
        <f t="shared" si="79"/>
        <v>76775.173611111095</v>
      </c>
      <c r="H141" s="109">
        <f t="shared" si="79"/>
        <v>48877.840277777766</v>
      </c>
      <c r="I141" s="128">
        <f t="shared" si="79"/>
        <v>57320.340277777788</v>
      </c>
      <c r="J141" s="109">
        <f t="shared" si="79"/>
        <v>7042.006944444448</v>
      </c>
      <c r="K141" s="128">
        <f t="shared" si="79"/>
        <v>13630.5625</v>
      </c>
      <c r="L141" s="107">
        <f t="shared" si="79"/>
        <v>1821375.173611111</v>
      </c>
      <c r="M141" s="658"/>
      <c r="N141" s="659"/>
      <c r="O141" s="47"/>
      <c r="P141" s="47"/>
      <c r="Q141" s="47"/>
      <c r="R141" s="47"/>
      <c r="S141" s="47"/>
      <c r="T141" s="47"/>
    </row>
    <row r="142" spans="2:20" ht="31.5" customHeight="1" thickBot="1" x14ac:dyDescent="0.25">
      <c r="B142" s="47"/>
      <c r="C142" s="723"/>
      <c r="D142" s="47"/>
      <c r="E142" s="47"/>
      <c r="F142" s="47"/>
      <c r="G142" s="47"/>
      <c r="H142" s="47"/>
      <c r="I142" s="47"/>
      <c r="J142" s="47"/>
      <c r="K142" s="47"/>
      <c r="L142" s="47"/>
      <c r="M142" s="373"/>
      <c r="N142" s="374"/>
      <c r="O142" s="396"/>
      <c r="P142" s="47"/>
      <c r="Q142" s="394"/>
      <c r="R142" s="47"/>
      <c r="S142" s="47"/>
      <c r="T142" s="47"/>
    </row>
    <row r="143" spans="2:20" ht="16.5" customHeight="1" thickBot="1" x14ac:dyDescent="0.25">
      <c r="B143" s="47"/>
      <c r="C143" s="723"/>
      <c r="D143" s="127"/>
      <c r="E143" s="540" t="s">
        <v>54</v>
      </c>
      <c r="F143" s="540"/>
      <c r="G143" s="540"/>
      <c r="H143" s="540"/>
      <c r="I143" s="540"/>
      <c r="J143" s="540"/>
      <c r="K143" s="540"/>
      <c r="L143" s="691"/>
      <c r="M143" s="652" t="s">
        <v>113</v>
      </c>
      <c r="N143" s="653"/>
      <c r="O143" s="47"/>
      <c r="P143" s="396"/>
      <c r="Q143" s="47"/>
      <c r="R143" s="47"/>
      <c r="S143" s="47"/>
      <c r="T143" s="47"/>
    </row>
    <row r="144" spans="2:20" ht="16.5" customHeight="1" thickTop="1" x14ac:dyDescent="0.2">
      <c r="B144" s="47"/>
      <c r="C144" s="723"/>
      <c r="D144" s="268" t="s">
        <v>184</v>
      </c>
      <c r="E144" s="77">
        <f>E128^2</f>
        <v>11.111111111110985</v>
      </c>
      <c r="F144" s="29">
        <f t="shared" ref="F144:L144" si="80">F128^2</f>
        <v>0.11111111111109848</v>
      </c>
      <c r="G144" s="53">
        <f t="shared" si="80"/>
        <v>75.111111111111441</v>
      </c>
      <c r="H144" s="29">
        <f t="shared" si="80"/>
        <v>245.44444444444503</v>
      </c>
      <c r="I144" s="53">
        <f t="shared" si="80"/>
        <v>1248.4444444444432</v>
      </c>
      <c r="J144" s="29">
        <f t="shared" si="80"/>
        <v>17336.111111111117</v>
      </c>
      <c r="K144" s="53">
        <f t="shared" si="80"/>
        <v>121</v>
      </c>
      <c r="L144" s="129">
        <f t="shared" si="80"/>
        <v>69344.444444444409</v>
      </c>
      <c r="M144" s="648">
        <f>SUM(E144:L146)</f>
        <v>396502.66666666669</v>
      </c>
      <c r="N144" s="649"/>
      <c r="O144" s="47"/>
      <c r="P144" s="47"/>
      <c r="Q144" s="47"/>
      <c r="R144" s="47"/>
      <c r="S144" s="47"/>
      <c r="T144" s="47"/>
    </row>
    <row r="145" spans="2:20" ht="15.9" customHeight="1" x14ac:dyDescent="0.2">
      <c r="B145" s="47"/>
      <c r="C145" s="723"/>
      <c r="D145" s="267" t="s">
        <v>185</v>
      </c>
      <c r="E145" s="37">
        <f t="shared" ref="E145:E146" si="81">E129^2</f>
        <v>1.7777777777777273</v>
      </c>
      <c r="F145" s="28">
        <f t="shared" ref="F145:L145" si="82">F129^2</f>
        <v>0.11111111111109848</v>
      </c>
      <c r="G145" s="37">
        <f t="shared" si="82"/>
        <v>44.444444444444699</v>
      </c>
      <c r="H145" s="28">
        <f t="shared" si="82"/>
        <v>5.4444444444443558</v>
      </c>
      <c r="I145" s="37">
        <f t="shared" si="82"/>
        <v>1002.777777777779</v>
      </c>
      <c r="J145" s="28">
        <f t="shared" si="82"/>
        <v>32640.444444444453</v>
      </c>
      <c r="K145" s="37">
        <f t="shared" si="82"/>
        <v>225</v>
      </c>
      <c r="L145" s="130">
        <f t="shared" si="82"/>
        <v>158138.77777777784</v>
      </c>
      <c r="M145" s="648"/>
      <c r="N145" s="649"/>
      <c r="O145" s="47"/>
      <c r="P145" s="47"/>
      <c r="Q145" s="47"/>
      <c r="R145" s="47"/>
      <c r="S145" s="47"/>
      <c r="T145" s="47"/>
    </row>
    <row r="146" spans="2:20" ht="16.5" customHeight="1" thickBot="1" x14ac:dyDescent="0.25">
      <c r="B146" s="47"/>
      <c r="C146" s="723"/>
      <c r="D146" s="269" t="s">
        <v>186</v>
      </c>
      <c r="E146" s="128">
        <f t="shared" si="81"/>
        <v>21.777777777777956</v>
      </c>
      <c r="F146" s="109">
        <f t="shared" ref="F146:L146" si="83">F130^2</f>
        <v>0.44444444444446973</v>
      </c>
      <c r="G146" s="128">
        <f t="shared" si="83"/>
        <v>235.11111111111052</v>
      </c>
      <c r="H146" s="109">
        <f t="shared" si="83"/>
        <v>177.77777777777726</v>
      </c>
      <c r="I146" s="128">
        <f t="shared" si="83"/>
        <v>13.444444444444583</v>
      </c>
      <c r="J146" s="109">
        <f t="shared" si="83"/>
        <v>97552.111111111095</v>
      </c>
      <c r="K146" s="128">
        <f t="shared" si="83"/>
        <v>16</v>
      </c>
      <c r="L146" s="107">
        <f t="shared" si="83"/>
        <v>18045.444444444423</v>
      </c>
      <c r="M146" s="650"/>
      <c r="N146" s="651"/>
      <c r="O146" s="47"/>
      <c r="P146" s="47"/>
      <c r="Q146" s="47"/>
      <c r="R146" s="47"/>
      <c r="S146" s="47"/>
      <c r="T146" s="47"/>
    </row>
    <row r="147" spans="2:20" ht="15.9" customHeight="1" x14ac:dyDescent="0.2">
      <c r="B147" s="47"/>
      <c r="C147" s="47"/>
      <c r="D147" s="47"/>
      <c r="E147" s="47"/>
      <c r="F147" s="47"/>
      <c r="G147" s="47"/>
      <c r="H147" s="47"/>
      <c r="I147" s="372"/>
      <c r="J147" s="372"/>
      <c r="K147" s="372"/>
      <c r="L147" s="372"/>
      <c r="M147" s="372"/>
      <c r="N147" s="47"/>
      <c r="O147" s="47"/>
      <c r="P147" s="47"/>
      <c r="Q147" s="47"/>
      <c r="R147" s="47"/>
      <c r="S147" s="47"/>
      <c r="T147" s="47"/>
    </row>
    <row r="148" spans="2:20" ht="15.9" customHeight="1" x14ac:dyDescent="0.2">
      <c r="B148" s="47"/>
      <c r="C148" s="47"/>
      <c r="D148" s="47"/>
      <c r="E148" s="47"/>
      <c r="F148" s="47"/>
      <c r="G148" s="47"/>
      <c r="H148" s="47"/>
      <c r="I148" s="372"/>
      <c r="J148" s="372"/>
      <c r="K148" s="372"/>
      <c r="L148" s="372"/>
      <c r="M148" s="372"/>
      <c r="N148" s="47"/>
      <c r="O148" s="47"/>
      <c r="P148" s="47"/>
      <c r="Q148" s="47"/>
      <c r="R148" s="47"/>
      <c r="S148" s="47"/>
      <c r="T148" s="47"/>
    </row>
    <row r="149" spans="2:20" ht="20.25" customHeight="1" thickBot="1" x14ac:dyDescent="0.25">
      <c r="B149" s="47"/>
      <c r="C149" s="47"/>
      <c r="D149" s="391" t="s">
        <v>56</v>
      </c>
      <c r="E149" s="392"/>
      <c r="F149" s="392"/>
      <c r="G149" s="392"/>
      <c r="H149" s="392"/>
      <c r="I149" s="392"/>
      <c r="J149" s="372"/>
      <c r="K149" s="372"/>
      <c r="L149" s="372"/>
      <c r="M149" s="372"/>
      <c r="N149" s="372"/>
      <c r="O149" s="372"/>
      <c r="P149" s="47"/>
      <c r="Q149" s="47"/>
      <c r="R149" s="47"/>
      <c r="S149" s="47"/>
      <c r="T149" s="47"/>
    </row>
    <row r="150" spans="2:20" ht="15.9" customHeight="1" x14ac:dyDescent="0.2">
      <c r="B150" s="47"/>
      <c r="C150" s="724" t="s">
        <v>216</v>
      </c>
      <c r="D150" s="520" t="s">
        <v>1</v>
      </c>
      <c r="E150" s="498"/>
      <c r="F150" s="499"/>
      <c r="G150" s="716" t="s">
        <v>115</v>
      </c>
      <c r="H150" s="549"/>
      <c r="I150" s="549" t="s">
        <v>98</v>
      </c>
      <c r="J150" s="549" t="s">
        <v>116</v>
      </c>
      <c r="K150" s="675" t="s">
        <v>39</v>
      </c>
      <c r="L150" s="676" t="s">
        <v>350</v>
      </c>
      <c r="M150" s="47"/>
      <c r="N150" s="47"/>
      <c r="O150" s="47"/>
      <c r="P150" s="47"/>
      <c r="Q150" s="47"/>
      <c r="R150" s="47"/>
      <c r="S150" s="47"/>
      <c r="T150" s="47"/>
    </row>
    <row r="151" spans="2:20" ht="15.9" customHeight="1" x14ac:dyDescent="0.2">
      <c r="B151" s="47"/>
      <c r="C151" s="724"/>
      <c r="D151" s="521"/>
      <c r="E151" s="503"/>
      <c r="F151" s="510"/>
      <c r="G151" s="537"/>
      <c r="H151" s="673"/>
      <c r="I151" s="503"/>
      <c r="J151" s="673"/>
      <c r="K151" s="511"/>
      <c r="L151" s="677"/>
      <c r="M151" s="47"/>
      <c r="N151" s="47"/>
      <c r="O151" s="47"/>
      <c r="P151" s="47"/>
      <c r="Q151" s="47"/>
      <c r="R151" s="47"/>
      <c r="S151" s="47"/>
      <c r="T151" s="47"/>
    </row>
    <row r="152" spans="2:20" ht="15.9" customHeight="1" thickBot="1" x14ac:dyDescent="0.25">
      <c r="B152" s="47"/>
      <c r="C152" s="724"/>
      <c r="D152" s="600"/>
      <c r="E152" s="601"/>
      <c r="F152" s="602"/>
      <c r="G152" s="717"/>
      <c r="H152" s="674"/>
      <c r="I152" s="601"/>
      <c r="J152" s="674"/>
      <c r="K152" s="604"/>
      <c r="L152" s="678"/>
      <c r="M152" s="47"/>
      <c r="N152" s="47"/>
      <c r="O152" s="47"/>
      <c r="P152" s="47"/>
      <c r="Q152" s="47"/>
      <c r="R152" s="47"/>
      <c r="S152" s="47"/>
      <c r="T152" s="47"/>
    </row>
    <row r="153" spans="2:20" ht="16.5" customHeight="1" thickTop="1" x14ac:dyDescent="0.2">
      <c r="B153" s="47"/>
      <c r="C153" s="724"/>
      <c r="D153" s="153" t="s">
        <v>40</v>
      </c>
      <c r="E153" s="607" t="s">
        <v>41</v>
      </c>
      <c r="F153" s="608"/>
      <c r="G153" s="701">
        <f>M139</f>
        <v>6579007.833333333</v>
      </c>
      <c r="H153" s="702"/>
      <c r="I153" s="29">
        <v>7</v>
      </c>
      <c r="J153" s="29">
        <f>G153/I153</f>
        <v>939858.26190476189</v>
      </c>
      <c r="K153" s="260">
        <f>J153/J154</f>
        <v>37.925929519959993</v>
      </c>
      <c r="L153" s="115">
        <f>FDIST(K153, I153, I154)</f>
        <v>8.5021017891590999E-9</v>
      </c>
      <c r="M153" s="397" t="s">
        <v>266</v>
      </c>
      <c r="N153" s="47"/>
      <c r="O153" s="47"/>
      <c r="P153" s="47"/>
      <c r="Q153" s="47"/>
      <c r="R153" s="47"/>
      <c r="S153" s="47"/>
      <c r="T153" s="47"/>
    </row>
    <row r="154" spans="2:20" ht="16.5" customHeight="1" thickBot="1" x14ac:dyDescent="0.25">
      <c r="B154" s="47"/>
      <c r="C154" s="724"/>
      <c r="D154" s="157" t="s">
        <v>210</v>
      </c>
      <c r="E154" s="605" t="s">
        <v>43</v>
      </c>
      <c r="F154" s="606"/>
      <c r="G154" s="704">
        <f>M144</f>
        <v>396502.66666666669</v>
      </c>
      <c r="H154" s="705"/>
      <c r="I154" s="156">
        <v>16</v>
      </c>
      <c r="J154" s="156">
        <f t="shared" ref="J154:J155" si="84">G154/I154</f>
        <v>24781.416666666668</v>
      </c>
      <c r="K154" s="261" t="s">
        <v>62</v>
      </c>
      <c r="L154" s="186" t="s">
        <v>62</v>
      </c>
      <c r="M154" s="47"/>
      <c r="N154" s="47"/>
      <c r="O154" s="47"/>
      <c r="P154" s="47"/>
      <c r="Q154" s="47"/>
      <c r="R154" s="47"/>
      <c r="S154" s="47"/>
      <c r="T154" s="47"/>
    </row>
    <row r="155" spans="2:20" ht="16.5" customHeight="1" thickBot="1" x14ac:dyDescent="0.25">
      <c r="B155" s="47"/>
      <c r="C155" s="724"/>
      <c r="D155" s="155" t="s">
        <v>55</v>
      </c>
      <c r="E155" s="623" t="s">
        <v>36</v>
      </c>
      <c r="F155" s="624"/>
      <c r="G155" s="703">
        <f>M134</f>
        <v>6975510.5</v>
      </c>
      <c r="H155" s="617"/>
      <c r="I155" s="154">
        <v>23</v>
      </c>
      <c r="J155" s="154">
        <f t="shared" si="84"/>
        <v>303283.0652173913</v>
      </c>
      <c r="K155" s="262" t="s">
        <v>42</v>
      </c>
      <c r="L155" s="263" t="s">
        <v>42</v>
      </c>
      <c r="M155" s="47"/>
      <c r="N155" s="47"/>
      <c r="O155" s="47"/>
      <c r="P155" s="47"/>
      <c r="Q155" s="47"/>
      <c r="R155" s="47"/>
      <c r="S155" s="47"/>
      <c r="T155" s="47"/>
    </row>
    <row r="156" spans="2:20" ht="15" customHeight="1" x14ac:dyDescent="0.2">
      <c r="B156" s="47"/>
      <c r="C156" s="47"/>
      <c r="D156" s="47"/>
      <c r="E156" s="47"/>
      <c r="F156" s="47"/>
      <c r="G156" s="397"/>
      <c r="H156" s="47"/>
      <c r="I156" s="47"/>
      <c r="J156" s="47"/>
      <c r="K156" s="47"/>
      <c r="L156" s="47"/>
      <c r="M156" s="372"/>
      <c r="N156" s="372"/>
      <c r="O156" s="372"/>
      <c r="P156" s="47"/>
      <c r="Q156" s="47"/>
      <c r="R156" s="47"/>
      <c r="S156" s="47"/>
      <c r="T156" s="47"/>
    </row>
    <row r="157" spans="2:20" ht="15" customHeight="1" x14ac:dyDescent="0.2">
      <c r="B157" s="47"/>
      <c r="C157" s="47"/>
      <c r="D157" s="47"/>
      <c r="E157" s="47"/>
      <c r="F157" s="47"/>
      <c r="G157" s="397"/>
      <c r="H157" s="47"/>
      <c r="I157" s="47"/>
      <c r="J157" s="47"/>
      <c r="K157" s="47"/>
      <c r="L157" s="47"/>
      <c r="M157" s="372"/>
      <c r="N157" s="372"/>
      <c r="O157" s="372"/>
      <c r="P157" s="47"/>
      <c r="Q157" s="47"/>
      <c r="R157" s="47"/>
      <c r="S157" s="47"/>
      <c r="T157" s="47"/>
    </row>
    <row r="158" spans="2:20" ht="20.25" customHeight="1" thickBot="1" x14ac:dyDescent="0.25">
      <c r="B158" s="47"/>
      <c r="C158" s="47"/>
      <c r="D158" s="391" t="s">
        <v>32</v>
      </c>
      <c r="E158" s="392"/>
      <c r="F158" s="392"/>
      <c r="G158" s="392"/>
      <c r="H158" s="392"/>
      <c r="I158" s="392"/>
      <c r="J158" s="372"/>
      <c r="K158" s="372"/>
      <c r="L158" s="372"/>
      <c r="M158" s="372"/>
      <c r="N158" s="372"/>
      <c r="O158" s="372"/>
      <c r="P158" s="47"/>
      <c r="Q158" s="47"/>
      <c r="R158" s="47"/>
      <c r="S158" s="47"/>
      <c r="T158" s="47"/>
    </row>
    <row r="159" spans="2:20" ht="15.9" customHeight="1" x14ac:dyDescent="0.2">
      <c r="B159" s="47"/>
      <c r="C159" s="724" t="s">
        <v>217</v>
      </c>
      <c r="D159" s="520" t="s">
        <v>1</v>
      </c>
      <c r="E159" s="498"/>
      <c r="F159" s="499"/>
      <c r="G159" s="633" t="s">
        <v>115</v>
      </c>
      <c r="H159" s="634"/>
      <c r="I159" s="564" t="s">
        <v>98</v>
      </c>
      <c r="J159" s="633" t="s">
        <v>116</v>
      </c>
      <c r="K159" s="681" t="s">
        <v>39</v>
      </c>
      <c r="L159" s="682" t="s">
        <v>350</v>
      </c>
      <c r="M159" s="47"/>
      <c r="N159" s="47"/>
      <c r="O159" s="47"/>
      <c r="P159" s="47"/>
      <c r="Q159" s="47"/>
      <c r="R159" s="47"/>
      <c r="S159" s="47"/>
      <c r="T159" s="47"/>
    </row>
    <row r="160" spans="2:20" ht="15.9" customHeight="1" x14ac:dyDescent="0.2">
      <c r="B160" s="47"/>
      <c r="C160" s="724"/>
      <c r="D160" s="521"/>
      <c r="E160" s="503"/>
      <c r="F160" s="510"/>
      <c r="G160" s="635"/>
      <c r="H160" s="636"/>
      <c r="I160" s="567"/>
      <c r="J160" s="635"/>
      <c r="K160" s="560"/>
      <c r="L160" s="683"/>
      <c r="M160" s="47"/>
      <c r="N160" s="47"/>
      <c r="O160" s="47"/>
      <c r="P160" s="47"/>
      <c r="Q160" s="47"/>
      <c r="R160" s="47"/>
      <c r="S160" s="47"/>
      <c r="T160" s="47"/>
    </row>
    <row r="161" spans="2:20" ht="16.5" customHeight="1" thickBot="1" x14ac:dyDescent="0.25">
      <c r="B161" s="47"/>
      <c r="C161" s="724"/>
      <c r="D161" s="600"/>
      <c r="E161" s="601"/>
      <c r="F161" s="602"/>
      <c r="G161" s="637"/>
      <c r="H161" s="638"/>
      <c r="I161" s="570"/>
      <c r="J161" s="637"/>
      <c r="K161" s="561"/>
      <c r="L161" s="684"/>
      <c r="M161" s="47"/>
      <c r="N161" s="47"/>
      <c r="O161" s="47"/>
      <c r="P161" s="47"/>
      <c r="Q161" s="47"/>
      <c r="R161" s="47"/>
      <c r="S161" s="47"/>
      <c r="T161" s="47"/>
    </row>
    <row r="162" spans="2:20" ht="16.5" customHeight="1" thickTop="1" x14ac:dyDescent="0.2">
      <c r="B162" s="47"/>
      <c r="C162" s="724"/>
      <c r="D162" s="22" t="s">
        <v>19</v>
      </c>
      <c r="E162" s="596" t="s">
        <v>3</v>
      </c>
      <c r="F162" s="597"/>
      <c r="G162" s="639">
        <f>F91</f>
        <v>1740970.6666666665</v>
      </c>
      <c r="H162" s="640"/>
      <c r="I162" s="25">
        <v>1</v>
      </c>
      <c r="J162" s="29">
        <f>G162/I162</f>
        <v>1740970.6666666665</v>
      </c>
      <c r="K162" s="24">
        <f t="shared" ref="K162:K167" si="85">J162/$J$168</f>
        <v>19.811629819670543</v>
      </c>
      <c r="L162" s="115">
        <f>FDIST(K162, I162, ($I$168+$I$169))</f>
        <v>3.5064606701215427E-4</v>
      </c>
      <c r="M162" s="397" t="s">
        <v>180</v>
      </c>
      <c r="N162" s="47"/>
      <c r="O162" s="47"/>
      <c r="P162" s="47"/>
      <c r="Q162" s="47"/>
      <c r="R162" s="47"/>
      <c r="S162" s="47"/>
      <c r="T162" s="47"/>
    </row>
    <row r="163" spans="2:20" ht="15.9" customHeight="1" x14ac:dyDescent="0.2">
      <c r="B163" s="47"/>
      <c r="C163" s="724"/>
      <c r="D163" s="21" t="s">
        <v>20</v>
      </c>
      <c r="E163" s="598" t="s">
        <v>4</v>
      </c>
      <c r="F163" s="599"/>
      <c r="G163" s="609">
        <f>H91</f>
        <v>809602.66666666651</v>
      </c>
      <c r="H163" s="610"/>
      <c r="I163" s="31">
        <v>1</v>
      </c>
      <c r="J163" s="28">
        <f t="shared" ref="J163:J167" si="86">G163/I163</f>
        <v>809602.66666666651</v>
      </c>
      <c r="K163" s="35">
        <f t="shared" si="85"/>
        <v>9.2129917178490395</v>
      </c>
      <c r="L163" s="116">
        <f t="shared" ref="L163:L167" si="87">FDIST(K163, I163, ($I$168+$I$169))</f>
        <v>7.4703588875780005E-3</v>
      </c>
      <c r="M163" s="47"/>
      <c r="N163" s="47"/>
      <c r="O163" s="47"/>
      <c r="P163" s="47"/>
      <c r="Q163" s="47"/>
      <c r="R163" s="47"/>
      <c r="S163" s="47"/>
      <c r="T163" s="47"/>
    </row>
    <row r="164" spans="2:20" ht="15.9" customHeight="1" x14ac:dyDescent="0.2">
      <c r="B164" s="47"/>
      <c r="C164" s="724"/>
      <c r="D164" s="21" t="s">
        <v>25</v>
      </c>
      <c r="E164" s="627" t="s">
        <v>29</v>
      </c>
      <c r="F164" s="628"/>
      <c r="G164" s="611">
        <f>J91</f>
        <v>640920.16666666663</v>
      </c>
      <c r="H164" s="612"/>
      <c r="I164" s="31">
        <v>1</v>
      </c>
      <c r="J164" s="28">
        <f t="shared" si="86"/>
        <v>640920.16666666663</v>
      </c>
      <c r="K164" s="35">
        <f t="shared" si="85"/>
        <v>7.2934445875949363</v>
      </c>
      <c r="L164" s="117">
        <f t="shared" si="87"/>
        <v>1.5154849639643574E-2</v>
      </c>
      <c r="M164" s="47"/>
      <c r="N164" s="47"/>
      <c r="O164" s="47"/>
      <c r="P164" s="47"/>
      <c r="Q164" s="47"/>
      <c r="R164" s="47"/>
      <c r="S164" s="47"/>
      <c r="T164" s="47"/>
    </row>
    <row r="165" spans="2:20" ht="15.9" customHeight="1" x14ac:dyDescent="0.2">
      <c r="B165" s="47"/>
      <c r="C165" s="724"/>
      <c r="D165" s="21" t="s">
        <v>21</v>
      </c>
      <c r="E165" s="598" t="s">
        <v>305</v>
      </c>
      <c r="F165" s="599"/>
      <c r="G165" s="613">
        <f>L91</f>
        <v>1309468.1666666665</v>
      </c>
      <c r="H165" s="614"/>
      <c r="I165" s="31">
        <v>1</v>
      </c>
      <c r="J165" s="28">
        <f t="shared" si="86"/>
        <v>1309468.1666666665</v>
      </c>
      <c r="K165" s="35">
        <f t="shared" si="85"/>
        <v>14.901284137264412</v>
      </c>
      <c r="L165" s="116">
        <f t="shared" si="87"/>
        <v>1.2555255938699354E-3</v>
      </c>
      <c r="M165" s="47"/>
      <c r="N165" s="47"/>
      <c r="O165" s="47"/>
      <c r="P165" s="47"/>
      <c r="Q165" s="47"/>
      <c r="R165" s="47"/>
      <c r="S165" s="47"/>
      <c r="T165" s="47"/>
    </row>
    <row r="166" spans="2:20" ht="15.9" customHeight="1" x14ac:dyDescent="0.2">
      <c r="B166" s="47"/>
      <c r="C166" s="724"/>
      <c r="D166" s="21" t="s">
        <v>26</v>
      </c>
      <c r="E166" s="598" t="s">
        <v>187</v>
      </c>
      <c r="F166" s="599"/>
      <c r="G166" s="625">
        <f>R91</f>
        <v>462037.5</v>
      </c>
      <c r="H166" s="626"/>
      <c r="I166" s="31">
        <v>1</v>
      </c>
      <c r="J166" s="28">
        <f t="shared" si="86"/>
        <v>462037.5</v>
      </c>
      <c r="K166" s="35">
        <f t="shared" si="85"/>
        <v>5.2578231719045023</v>
      </c>
      <c r="L166" s="117">
        <f t="shared" si="87"/>
        <v>3.4871073108676348E-2</v>
      </c>
      <c r="M166" s="47"/>
      <c r="N166" s="47"/>
      <c r="O166" s="47"/>
      <c r="P166" s="47"/>
      <c r="Q166" s="47"/>
      <c r="R166" s="47"/>
      <c r="S166" s="47"/>
      <c r="T166" s="47"/>
    </row>
    <row r="167" spans="2:20" ht="15.9" customHeight="1" x14ac:dyDescent="0.2">
      <c r="B167" s="47"/>
      <c r="C167" s="724"/>
      <c r="D167" s="21" t="s">
        <v>351</v>
      </c>
      <c r="E167" s="598" t="s">
        <v>18</v>
      </c>
      <c r="F167" s="599"/>
      <c r="G167" s="619">
        <f>P91</f>
        <v>518616</v>
      </c>
      <c r="H167" s="620"/>
      <c r="I167" s="31">
        <v>1</v>
      </c>
      <c r="J167" s="28">
        <f t="shared" si="86"/>
        <v>518616</v>
      </c>
      <c r="K167" s="35">
        <f t="shared" si="85"/>
        <v>5.9016664710557594</v>
      </c>
      <c r="L167" s="117">
        <f t="shared" si="87"/>
        <v>2.6503299958342892E-2</v>
      </c>
      <c r="M167" s="47"/>
      <c r="N167" s="47"/>
      <c r="O167" s="47"/>
      <c r="P167" s="394"/>
      <c r="Q167" s="47"/>
      <c r="R167" s="47"/>
      <c r="S167" s="47"/>
      <c r="T167" s="47"/>
    </row>
    <row r="168" spans="2:20" ht="15.9" customHeight="1" x14ac:dyDescent="0.2">
      <c r="B168" s="47"/>
      <c r="C168" s="724"/>
      <c r="D168" s="110" t="s">
        <v>212</v>
      </c>
      <c r="E168" s="629" t="s">
        <v>302</v>
      </c>
      <c r="F168" s="630"/>
      <c r="G168" s="621">
        <f>N91</f>
        <v>1097392.6666666665</v>
      </c>
      <c r="H168" s="622"/>
      <c r="I168" s="111">
        <v>1</v>
      </c>
      <c r="J168" s="590">
        <f>(G168+G169)/(I168+I169)</f>
        <v>87876.196078431371</v>
      </c>
      <c r="K168" s="592" t="s">
        <v>38</v>
      </c>
      <c r="L168" s="594" t="s">
        <v>38</v>
      </c>
      <c r="M168" s="47"/>
      <c r="N168" s="47"/>
      <c r="O168" s="47"/>
      <c r="P168" s="47"/>
      <c r="Q168" s="47"/>
      <c r="R168" s="47"/>
      <c r="S168" s="47"/>
      <c r="T168" s="47"/>
    </row>
    <row r="169" spans="2:20" ht="16.5" customHeight="1" thickBot="1" x14ac:dyDescent="0.25">
      <c r="B169" s="47"/>
      <c r="C169" s="724"/>
      <c r="D169" s="242" t="s">
        <v>211</v>
      </c>
      <c r="E169" s="631"/>
      <c r="F169" s="632"/>
      <c r="G169" s="615">
        <f>M144</f>
        <v>396502.66666666669</v>
      </c>
      <c r="H169" s="616"/>
      <c r="I169" s="32">
        <v>16</v>
      </c>
      <c r="J169" s="591"/>
      <c r="K169" s="593"/>
      <c r="L169" s="595"/>
      <c r="M169" s="47"/>
      <c r="N169" s="47"/>
      <c r="O169" s="47"/>
      <c r="P169" s="47"/>
      <c r="Q169" s="47"/>
      <c r="R169" s="47"/>
      <c r="S169" s="47"/>
      <c r="T169" s="47"/>
    </row>
    <row r="170" spans="2:20" ht="16.5" customHeight="1" thickBot="1" x14ac:dyDescent="0.25">
      <c r="B170" s="47"/>
      <c r="C170" s="724"/>
      <c r="D170" s="271" t="s">
        <v>55</v>
      </c>
      <c r="E170" s="623" t="s">
        <v>36</v>
      </c>
      <c r="F170" s="624"/>
      <c r="G170" s="617">
        <f>G155</f>
        <v>6975510.5</v>
      </c>
      <c r="H170" s="618"/>
      <c r="I170" s="26">
        <v>23</v>
      </c>
      <c r="J170" s="30" t="s">
        <v>44</v>
      </c>
      <c r="K170" s="101" t="s">
        <v>37</v>
      </c>
      <c r="L170" s="23" t="s">
        <v>45</v>
      </c>
      <c r="M170" s="47"/>
      <c r="N170" s="47"/>
      <c r="O170" s="47"/>
      <c r="P170" s="47"/>
      <c r="Q170" s="47"/>
      <c r="R170" s="47"/>
      <c r="S170" s="47"/>
      <c r="T170" s="47"/>
    </row>
    <row r="171" spans="2:20" ht="15.9" customHeight="1" x14ac:dyDescent="0.2">
      <c r="B171" s="47"/>
      <c r="C171" s="47"/>
      <c r="D171" s="47"/>
      <c r="E171" s="47"/>
      <c r="F171" s="47"/>
      <c r="G171" s="397"/>
      <c r="H171" s="47"/>
      <c r="I171" s="47"/>
      <c r="J171" s="47"/>
      <c r="K171" s="372"/>
      <c r="L171" s="47"/>
      <c r="M171" s="372"/>
      <c r="N171" s="372"/>
      <c r="O171" s="372"/>
      <c r="P171" s="47"/>
      <c r="Q171" s="47"/>
      <c r="R171" s="47"/>
      <c r="S171" s="47"/>
      <c r="T171" s="47"/>
    </row>
    <row r="172" spans="2:20" x14ac:dyDescent="0.2">
      <c r="B172" s="47"/>
      <c r="C172" s="47"/>
      <c r="D172" s="47"/>
      <c r="E172" s="47"/>
      <c r="F172" s="47"/>
      <c r="G172" s="47"/>
      <c r="H172" s="47"/>
      <c r="I172" s="47"/>
      <c r="J172" s="372"/>
      <c r="K172" s="372"/>
      <c r="L172" s="372"/>
      <c r="M172" s="372"/>
      <c r="N172" s="372"/>
      <c r="O172" s="372"/>
      <c r="P172" s="47"/>
      <c r="Q172" s="47"/>
      <c r="R172" s="47"/>
      <c r="S172" s="47"/>
      <c r="T172" s="47"/>
    </row>
    <row r="173" spans="2:20" ht="20.25" customHeight="1" thickBot="1" x14ac:dyDescent="0.25">
      <c r="B173" s="47"/>
      <c r="C173" s="47"/>
      <c r="D173" s="391" t="s">
        <v>303</v>
      </c>
      <c r="E173" s="392"/>
      <c r="F173" s="392"/>
      <c r="G173" s="392"/>
      <c r="H173" s="392"/>
      <c r="I173" s="392"/>
      <c r="J173" s="372"/>
      <c r="K173" s="372"/>
      <c r="L173" s="372"/>
      <c r="M173" s="372"/>
      <c r="N173" s="372"/>
      <c r="O173" s="372"/>
      <c r="P173" s="47"/>
      <c r="Q173" s="47"/>
      <c r="R173" s="47"/>
      <c r="S173" s="47"/>
      <c r="T173" s="47"/>
    </row>
    <row r="174" spans="2:20" ht="15.9" customHeight="1" x14ac:dyDescent="0.2">
      <c r="B174" s="47"/>
      <c r="C174" s="724" t="s">
        <v>218</v>
      </c>
      <c r="D174" s="520" t="s">
        <v>1</v>
      </c>
      <c r="E174" s="498"/>
      <c r="F174" s="499"/>
      <c r="G174" s="633" t="s">
        <v>115</v>
      </c>
      <c r="H174" s="634"/>
      <c r="I174" s="564" t="s">
        <v>98</v>
      </c>
      <c r="J174" s="633" t="s">
        <v>116</v>
      </c>
      <c r="K174" s="681" t="s">
        <v>39</v>
      </c>
      <c r="L174" s="682" t="s">
        <v>350</v>
      </c>
      <c r="M174" s="47"/>
      <c r="N174" s="47"/>
      <c r="O174" s="47"/>
      <c r="P174" s="47"/>
      <c r="Q174" s="47"/>
      <c r="R174" s="47"/>
      <c r="S174" s="47"/>
      <c r="T174" s="47"/>
    </row>
    <row r="175" spans="2:20" ht="15.9" customHeight="1" x14ac:dyDescent="0.2">
      <c r="B175" s="47"/>
      <c r="C175" s="724"/>
      <c r="D175" s="521"/>
      <c r="E175" s="503"/>
      <c r="F175" s="510"/>
      <c r="G175" s="635"/>
      <c r="H175" s="636"/>
      <c r="I175" s="567"/>
      <c r="J175" s="635"/>
      <c r="K175" s="560"/>
      <c r="L175" s="683"/>
      <c r="M175" s="47"/>
      <c r="N175" s="47"/>
      <c r="O175" s="47"/>
      <c r="P175" s="47"/>
      <c r="Q175" s="47"/>
      <c r="R175" s="47"/>
      <c r="S175" s="47"/>
      <c r="T175" s="47"/>
    </row>
    <row r="176" spans="2:20" ht="16.5" customHeight="1" thickBot="1" x14ac:dyDescent="0.25">
      <c r="B176" s="47"/>
      <c r="C176" s="724"/>
      <c r="D176" s="600"/>
      <c r="E176" s="601"/>
      <c r="F176" s="602"/>
      <c r="G176" s="637"/>
      <c r="H176" s="638"/>
      <c r="I176" s="570"/>
      <c r="J176" s="637"/>
      <c r="K176" s="561"/>
      <c r="L176" s="684"/>
      <c r="M176" s="47"/>
      <c r="N176" s="47"/>
      <c r="O176" s="47"/>
      <c r="P176" s="47"/>
      <c r="Q176" s="47"/>
      <c r="R176" s="47"/>
      <c r="S176" s="47"/>
      <c r="T176" s="47"/>
    </row>
    <row r="177" spans="2:20" ht="16.5" customHeight="1" thickTop="1" x14ac:dyDescent="0.2">
      <c r="B177" s="47"/>
      <c r="C177" s="724"/>
      <c r="D177" s="425" t="s">
        <v>12</v>
      </c>
      <c r="E177" s="596" t="s">
        <v>3</v>
      </c>
      <c r="F177" s="597"/>
      <c r="G177" s="639">
        <f t="shared" ref="G177:G182" si="88">G162</f>
        <v>1740970.6666666665</v>
      </c>
      <c r="H177" s="640"/>
      <c r="I177" s="25">
        <v>1</v>
      </c>
      <c r="J177" s="29">
        <f>G177/I177</f>
        <v>1740970.6666666665</v>
      </c>
      <c r="K177" s="24">
        <f t="shared" ref="K177:K182" si="89">J177/$J$168</f>
        <v>19.811629819670543</v>
      </c>
      <c r="L177" s="115">
        <f>FDIST(K177, I177, ($I$168+$I$169))</f>
        <v>3.5064606701215427E-4</v>
      </c>
      <c r="M177" s="397" t="s">
        <v>180</v>
      </c>
      <c r="N177" s="47"/>
      <c r="O177" s="47"/>
      <c r="P177" s="47"/>
      <c r="Q177" s="47"/>
      <c r="R177" s="47"/>
      <c r="S177" s="47"/>
      <c r="T177" s="47"/>
    </row>
    <row r="178" spans="2:20" ht="15.9" customHeight="1" x14ac:dyDescent="0.2">
      <c r="B178" s="47"/>
      <c r="C178" s="724"/>
      <c r="D178" s="426" t="s">
        <v>13</v>
      </c>
      <c r="E178" s="598" t="s">
        <v>4</v>
      </c>
      <c r="F178" s="599"/>
      <c r="G178" s="609">
        <f t="shared" si="88"/>
        <v>809602.66666666651</v>
      </c>
      <c r="H178" s="610"/>
      <c r="I178" s="31">
        <v>1</v>
      </c>
      <c r="J178" s="28">
        <f t="shared" ref="J178:J182" si="90">G178/I178</f>
        <v>809602.66666666651</v>
      </c>
      <c r="K178" s="35">
        <f t="shared" si="89"/>
        <v>9.2129917178490395</v>
      </c>
      <c r="L178" s="116">
        <f t="shared" ref="L178:L182" si="91">FDIST(K178, I178, ($I$168+$I$169))</f>
        <v>7.4703588875780005E-3</v>
      </c>
      <c r="M178" s="47"/>
      <c r="N178" s="47"/>
      <c r="O178" s="47"/>
      <c r="P178" s="47"/>
      <c r="Q178" s="47"/>
      <c r="R178" s="47"/>
      <c r="S178" s="47"/>
      <c r="T178" s="47"/>
    </row>
    <row r="179" spans="2:20" ht="15.9" customHeight="1" x14ac:dyDescent="0.2">
      <c r="B179" s="47"/>
      <c r="C179" s="724"/>
      <c r="D179" s="426" t="s">
        <v>14</v>
      </c>
      <c r="E179" s="627" t="s">
        <v>29</v>
      </c>
      <c r="F179" s="628"/>
      <c r="G179" s="611">
        <f t="shared" si="88"/>
        <v>640920.16666666663</v>
      </c>
      <c r="H179" s="612"/>
      <c r="I179" s="31">
        <v>1</v>
      </c>
      <c r="J179" s="28">
        <f t="shared" si="90"/>
        <v>640920.16666666663</v>
      </c>
      <c r="K179" s="35">
        <f t="shared" si="89"/>
        <v>7.2934445875949363</v>
      </c>
      <c r="L179" s="117">
        <f t="shared" si="91"/>
        <v>1.5154849639643574E-2</v>
      </c>
      <c r="M179" s="47"/>
      <c r="N179" s="47"/>
      <c r="O179" s="47"/>
      <c r="P179" s="47"/>
      <c r="Q179" s="47"/>
      <c r="R179" s="47"/>
      <c r="S179" s="47"/>
      <c r="T179" s="47"/>
    </row>
    <row r="180" spans="2:20" ht="15.9" customHeight="1" x14ac:dyDescent="0.2">
      <c r="B180" s="47"/>
      <c r="C180" s="724"/>
      <c r="D180" s="426" t="s">
        <v>15</v>
      </c>
      <c r="E180" s="598" t="s">
        <v>305</v>
      </c>
      <c r="F180" s="599"/>
      <c r="G180" s="613">
        <f t="shared" si="88"/>
        <v>1309468.1666666665</v>
      </c>
      <c r="H180" s="614"/>
      <c r="I180" s="31">
        <v>1</v>
      </c>
      <c r="J180" s="28">
        <f t="shared" si="90"/>
        <v>1309468.1666666665</v>
      </c>
      <c r="K180" s="35">
        <f t="shared" si="89"/>
        <v>14.901284137264412</v>
      </c>
      <c r="L180" s="116">
        <f t="shared" si="91"/>
        <v>1.2555255938699354E-3</v>
      </c>
      <c r="M180" s="47"/>
      <c r="N180" s="47"/>
      <c r="O180" s="47"/>
      <c r="P180" s="47"/>
      <c r="Q180" s="47"/>
      <c r="R180" s="47"/>
      <c r="S180" s="47"/>
      <c r="T180" s="47"/>
    </row>
    <row r="181" spans="2:20" ht="15.9" customHeight="1" x14ac:dyDescent="0.2">
      <c r="B181" s="47"/>
      <c r="C181" s="724"/>
      <c r="D181" s="426" t="s">
        <v>16</v>
      </c>
      <c r="E181" s="598" t="s">
        <v>187</v>
      </c>
      <c r="F181" s="599"/>
      <c r="G181" s="625">
        <f t="shared" si="88"/>
        <v>462037.5</v>
      </c>
      <c r="H181" s="626"/>
      <c r="I181" s="31">
        <v>1</v>
      </c>
      <c r="J181" s="28">
        <f t="shared" si="90"/>
        <v>462037.5</v>
      </c>
      <c r="K181" s="35">
        <f t="shared" si="89"/>
        <v>5.2578231719045023</v>
      </c>
      <c r="L181" s="117">
        <f t="shared" si="91"/>
        <v>3.4871073108676348E-2</v>
      </c>
      <c r="M181" s="47"/>
      <c r="N181" s="47"/>
      <c r="O181" s="47"/>
      <c r="P181" s="47"/>
      <c r="Q181" s="47"/>
      <c r="R181" s="47"/>
      <c r="S181" s="47"/>
      <c r="T181" s="47"/>
    </row>
    <row r="182" spans="2:20" ht="15.9" customHeight="1" x14ac:dyDescent="0.2">
      <c r="B182" s="47"/>
      <c r="C182" s="724"/>
      <c r="D182" s="426" t="s">
        <v>351</v>
      </c>
      <c r="E182" s="598" t="s">
        <v>18</v>
      </c>
      <c r="F182" s="599"/>
      <c r="G182" s="619">
        <f t="shared" si="88"/>
        <v>518616</v>
      </c>
      <c r="H182" s="620"/>
      <c r="I182" s="31">
        <v>1</v>
      </c>
      <c r="J182" s="28">
        <f t="shared" si="90"/>
        <v>518616</v>
      </c>
      <c r="K182" s="35">
        <f t="shared" si="89"/>
        <v>5.9016664710557594</v>
      </c>
      <c r="L182" s="117">
        <f t="shared" si="91"/>
        <v>2.6503299958342892E-2</v>
      </c>
      <c r="M182" s="47"/>
      <c r="N182" s="47"/>
      <c r="O182" s="47"/>
      <c r="P182" s="394"/>
      <c r="Q182" s="47"/>
      <c r="R182" s="47"/>
      <c r="S182" s="47"/>
      <c r="T182" s="47"/>
    </row>
    <row r="183" spans="2:20" ht="15.9" customHeight="1" x14ac:dyDescent="0.2">
      <c r="B183" s="47"/>
      <c r="C183" s="724"/>
      <c r="D183" s="110" t="s">
        <v>212</v>
      </c>
      <c r="E183" s="629" t="s">
        <v>302</v>
      </c>
      <c r="F183" s="630"/>
      <c r="G183" s="727">
        <f>G168+G169</f>
        <v>1493895.3333333333</v>
      </c>
      <c r="H183" s="728"/>
      <c r="I183" s="733">
        <f>I168+I169</f>
        <v>17</v>
      </c>
      <c r="J183" s="590">
        <f>(G183+G184)/(I183+I184)</f>
        <v>87876.196078431371</v>
      </c>
      <c r="K183" s="592" t="s">
        <v>37</v>
      </c>
      <c r="L183" s="594" t="s">
        <v>37</v>
      </c>
      <c r="M183" s="47"/>
      <c r="N183" s="47"/>
      <c r="O183" s="47"/>
      <c r="P183" s="47"/>
      <c r="Q183" s="47"/>
      <c r="R183" s="47"/>
      <c r="S183" s="47"/>
      <c r="T183" s="47"/>
    </row>
    <row r="184" spans="2:20" ht="16.5" customHeight="1" thickBot="1" x14ac:dyDescent="0.25">
      <c r="B184" s="47"/>
      <c r="C184" s="724"/>
      <c r="D184" s="429" t="s">
        <v>210</v>
      </c>
      <c r="E184" s="631"/>
      <c r="F184" s="632"/>
      <c r="G184" s="731"/>
      <c r="H184" s="732"/>
      <c r="I184" s="735"/>
      <c r="J184" s="591"/>
      <c r="K184" s="593"/>
      <c r="L184" s="595"/>
      <c r="M184" s="47"/>
      <c r="N184" s="47"/>
      <c r="O184" s="47"/>
      <c r="P184" s="47"/>
      <c r="Q184" s="47"/>
      <c r="R184" s="47"/>
      <c r="S184" s="47"/>
      <c r="T184" s="47"/>
    </row>
    <row r="185" spans="2:20" ht="16.5" customHeight="1" thickBot="1" x14ac:dyDescent="0.25">
      <c r="B185" s="47"/>
      <c r="C185" s="724"/>
      <c r="D185" s="271" t="s">
        <v>55</v>
      </c>
      <c r="E185" s="623" t="s">
        <v>36</v>
      </c>
      <c r="F185" s="624"/>
      <c r="G185" s="617">
        <f>G170</f>
        <v>6975510.5</v>
      </c>
      <c r="H185" s="618"/>
      <c r="I185" s="427">
        <v>23</v>
      </c>
      <c r="J185" s="428" t="s">
        <v>44</v>
      </c>
      <c r="K185" s="101" t="s">
        <v>37</v>
      </c>
      <c r="L185" s="108" t="s">
        <v>37</v>
      </c>
      <c r="M185" s="47"/>
      <c r="N185" s="47"/>
      <c r="O185" s="47"/>
      <c r="P185" s="47"/>
      <c r="Q185" s="47"/>
      <c r="R185" s="47"/>
      <c r="S185" s="47"/>
      <c r="T185" s="47"/>
    </row>
    <row r="186" spans="2:20" ht="15.9" customHeight="1" x14ac:dyDescent="0.2">
      <c r="B186" s="47"/>
      <c r="C186" s="47"/>
      <c r="D186" s="47"/>
      <c r="E186" s="47"/>
      <c r="F186" s="47"/>
      <c r="G186" s="397"/>
      <c r="H186" s="47"/>
      <c r="I186" s="47"/>
      <c r="J186" s="47"/>
      <c r="K186" s="372"/>
      <c r="L186" s="47"/>
      <c r="M186" s="372"/>
      <c r="N186" s="372"/>
      <c r="O186" s="372"/>
      <c r="P186" s="47"/>
      <c r="Q186" s="47"/>
      <c r="R186" s="47"/>
      <c r="S186" s="47"/>
      <c r="T186" s="47"/>
    </row>
    <row r="187" spans="2:20" x14ac:dyDescent="0.2">
      <c r="B187" s="47"/>
      <c r="C187" s="47"/>
      <c r="D187" s="47"/>
      <c r="E187" s="47"/>
      <c r="F187" s="47"/>
      <c r="G187" s="47"/>
      <c r="H187" s="47"/>
      <c r="I187" s="47"/>
      <c r="J187" s="372"/>
      <c r="K187" s="372"/>
      <c r="L187" s="372"/>
      <c r="M187" s="372"/>
      <c r="N187" s="372"/>
      <c r="O187" s="372"/>
      <c r="P187" s="47"/>
      <c r="Q187" s="47"/>
      <c r="R187" s="47"/>
      <c r="S187" s="47"/>
      <c r="T187" s="47"/>
    </row>
    <row r="188" spans="2:20" ht="19.2" thickBot="1" x14ac:dyDescent="0.25">
      <c r="B188" s="47"/>
      <c r="C188" s="47"/>
      <c r="D188" s="391" t="s">
        <v>205</v>
      </c>
      <c r="E188" s="392"/>
      <c r="F188" s="392"/>
      <c r="G188" s="392"/>
      <c r="H188" s="392"/>
      <c r="I188" s="392"/>
      <c r="J188" s="372"/>
      <c r="K188" s="372"/>
      <c r="L188" s="372"/>
      <c r="M188" s="372"/>
      <c r="N188" s="372"/>
      <c r="O188" s="372"/>
      <c r="P188" s="47"/>
      <c r="Q188" s="47"/>
      <c r="R188" s="47"/>
      <c r="S188" s="47"/>
      <c r="T188" s="47"/>
    </row>
    <row r="189" spans="2:20" ht="15.9" customHeight="1" x14ac:dyDescent="0.2">
      <c r="B189" s="47"/>
      <c r="C189" s="724" t="s">
        <v>232</v>
      </c>
      <c r="D189" s="520" t="s">
        <v>1</v>
      </c>
      <c r="E189" s="498"/>
      <c r="F189" s="499"/>
      <c r="G189" s="633" t="s">
        <v>115</v>
      </c>
      <c r="H189" s="634"/>
      <c r="I189" s="564" t="s">
        <v>98</v>
      </c>
      <c r="J189" s="633" t="s">
        <v>116</v>
      </c>
      <c r="K189" s="681" t="s">
        <v>39</v>
      </c>
      <c r="L189" s="682" t="s">
        <v>350</v>
      </c>
      <c r="M189" s="47"/>
      <c r="N189" s="47"/>
      <c r="O189" s="47"/>
      <c r="P189" s="47"/>
      <c r="Q189" s="47"/>
      <c r="R189" s="47"/>
      <c r="S189" s="47"/>
      <c r="T189" s="47"/>
    </row>
    <row r="190" spans="2:20" x14ac:dyDescent="0.2">
      <c r="B190" s="47"/>
      <c r="C190" s="724"/>
      <c r="D190" s="521"/>
      <c r="E190" s="503"/>
      <c r="F190" s="510"/>
      <c r="G190" s="635"/>
      <c r="H190" s="636"/>
      <c r="I190" s="567"/>
      <c r="J190" s="635"/>
      <c r="K190" s="560"/>
      <c r="L190" s="683"/>
      <c r="M190" s="47"/>
      <c r="N190" s="47"/>
      <c r="O190" s="47"/>
      <c r="P190" s="47"/>
      <c r="Q190" s="47"/>
      <c r="R190" s="47"/>
      <c r="S190" s="47"/>
      <c r="T190" s="47"/>
    </row>
    <row r="191" spans="2:20" ht="15.6" thickBot="1" x14ac:dyDescent="0.25">
      <c r="B191" s="47"/>
      <c r="C191" s="724"/>
      <c r="D191" s="600"/>
      <c r="E191" s="601"/>
      <c r="F191" s="602"/>
      <c r="G191" s="637"/>
      <c r="H191" s="638"/>
      <c r="I191" s="570"/>
      <c r="J191" s="637"/>
      <c r="K191" s="561"/>
      <c r="L191" s="684"/>
      <c r="M191" s="47"/>
      <c r="N191" s="47"/>
      <c r="O191" s="47"/>
      <c r="P191" s="47"/>
      <c r="Q191" s="47"/>
      <c r="R191" s="47"/>
      <c r="S191" s="47"/>
      <c r="T191" s="47"/>
    </row>
    <row r="192" spans="2:20" ht="15.6" thickTop="1" x14ac:dyDescent="0.2">
      <c r="B192" s="47"/>
      <c r="C192" s="724"/>
      <c r="D192" s="275" t="s">
        <v>19</v>
      </c>
      <c r="E192" s="596" t="s">
        <v>3</v>
      </c>
      <c r="F192" s="597"/>
      <c r="G192" s="639">
        <f>G162</f>
        <v>1740970.6666666665</v>
      </c>
      <c r="H192" s="640"/>
      <c r="I192" s="25">
        <v>1</v>
      </c>
      <c r="J192" s="29">
        <f>G192/I192</f>
        <v>1740970.6666666665</v>
      </c>
      <c r="K192" s="24">
        <f>J192/$J$195</f>
        <v>11.176299084771292</v>
      </c>
      <c r="L192" s="115">
        <f>FDIST(K192, I192, $I$195)</f>
        <v>3.2392212635641944E-3</v>
      </c>
      <c r="M192" s="397" t="s">
        <v>180</v>
      </c>
      <c r="N192" s="47"/>
      <c r="O192" s="47"/>
      <c r="P192" s="47"/>
      <c r="Q192" s="47"/>
      <c r="R192" s="47"/>
      <c r="S192" s="47"/>
      <c r="T192" s="47"/>
    </row>
    <row r="193" spans="2:20" ht="15.9" customHeight="1" x14ac:dyDescent="0.2">
      <c r="B193" s="47"/>
      <c r="C193" s="724"/>
      <c r="D193" s="270" t="s">
        <v>20</v>
      </c>
      <c r="E193" s="598" t="s">
        <v>4</v>
      </c>
      <c r="F193" s="599"/>
      <c r="G193" s="609">
        <f>G163</f>
        <v>809602.66666666651</v>
      </c>
      <c r="H193" s="610"/>
      <c r="I193" s="31">
        <v>1</v>
      </c>
      <c r="J193" s="28">
        <f>G193/I193</f>
        <v>809602.66666666651</v>
      </c>
      <c r="K193" s="35">
        <f>J193/$J$195</f>
        <v>5.1973084416289597</v>
      </c>
      <c r="L193" s="116">
        <f t="shared" ref="L193:L194" si="92">FDIST(K193, I193, $I$195)</f>
        <v>3.373089299073171E-2</v>
      </c>
      <c r="M193" s="47"/>
      <c r="N193" s="47"/>
      <c r="O193" s="47"/>
      <c r="P193" s="47"/>
      <c r="Q193" s="47"/>
      <c r="R193" s="47"/>
      <c r="S193" s="47"/>
      <c r="T193" s="47"/>
    </row>
    <row r="194" spans="2:20" x14ac:dyDescent="0.2">
      <c r="B194" s="47"/>
      <c r="C194" s="724"/>
      <c r="D194" s="270" t="s">
        <v>21</v>
      </c>
      <c r="E194" s="598" t="s">
        <v>305</v>
      </c>
      <c r="F194" s="599"/>
      <c r="G194" s="613">
        <f>G165</f>
        <v>1309468.1666666665</v>
      </c>
      <c r="H194" s="614"/>
      <c r="I194" s="31">
        <v>1</v>
      </c>
      <c r="J194" s="28">
        <f t="shared" ref="J194" si="93">G194/I194</f>
        <v>1309468.1666666665</v>
      </c>
      <c r="K194" s="35">
        <f>J194/$J$195</f>
        <v>8.4062346097275675</v>
      </c>
      <c r="L194" s="116">
        <f t="shared" si="92"/>
        <v>8.8668635429407817E-3</v>
      </c>
      <c r="M194" s="47"/>
      <c r="N194" s="47"/>
      <c r="O194" s="47"/>
      <c r="P194" s="47"/>
      <c r="Q194" s="47"/>
      <c r="R194" s="47"/>
      <c r="S194" s="47"/>
      <c r="T194" s="47"/>
    </row>
    <row r="195" spans="2:20" x14ac:dyDescent="0.2">
      <c r="B195" s="47"/>
      <c r="C195" s="724"/>
      <c r="D195" s="270" t="s">
        <v>25</v>
      </c>
      <c r="E195" s="629" t="s">
        <v>5</v>
      </c>
      <c r="F195" s="630"/>
      <c r="G195" s="727">
        <f>G164+SUM(G166:H169)</f>
        <v>3115468.9999999995</v>
      </c>
      <c r="H195" s="728"/>
      <c r="I195" s="733">
        <v>20</v>
      </c>
      <c r="J195" s="590">
        <f>G195/I195</f>
        <v>155773.44999999998</v>
      </c>
      <c r="K195" s="592" t="s">
        <v>38</v>
      </c>
      <c r="L195" s="594" t="s">
        <v>38</v>
      </c>
      <c r="M195" s="47"/>
      <c r="N195" s="47"/>
      <c r="O195" s="47"/>
      <c r="P195" s="47"/>
      <c r="Q195" s="47"/>
      <c r="R195" s="47"/>
      <c r="S195" s="47"/>
      <c r="T195" s="47"/>
    </row>
    <row r="196" spans="2:20" x14ac:dyDescent="0.2">
      <c r="B196" s="47"/>
      <c r="C196" s="724"/>
      <c r="D196" s="270" t="s">
        <v>16</v>
      </c>
      <c r="E196" s="725"/>
      <c r="F196" s="726"/>
      <c r="G196" s="729"/>
      <c r="H196" s="730"/>
      <c r="I196" s="734"/>
      <c r="J196" s="736"/>
      <c r="K196" s="737"/>
      <c r="L196" s="738"/>
      <c r="M196" s="47"/>
      <c r="N196" s="47"/>
      <c r="O196" s="47"/>
      <c r="P196" s="47"/>
      <c r="Q196" s="47"/>
      <c r="R196" s="47"/>
      <c r="S196" s="47"/>
      <c r="T196" s="47"/>
    </row>
    <row r="197" spans="2:20" x14ac:dyDescent="0.2">
      <c r="B197" s="47"/>
      <c r="C197" s="724"/>
      <c r="D197" s="270" t="s">
        <v>351</v>
      </c>
      <c r="E197" s="725"/>
      <c r="F197" s="726"/>
      <c r="G197" s="729"/>
      <c r="H197" s="730"/>
      <c r="I197" s="734"/>
      <c r="J197" s="736"/>
      <c r="K197" s="737"/>
      <c r="L197" s="738"/>
      <c r="M197" s="47"/>
      <c r="N197" s="47"/>
      <c r="O197" s="394"/>
      <c r="P197" s="47"/>
      <c r="Q197" s="47"/>
      <c r="R197" s="47"/>
      <c r="S197" s="47"/>
      <c r="T197" s="47"/>
    </row>
    <row r="198" spans="2:20" x14ac:dyDescent="0.2">
      <c r="B198" s="47"/>
      <c r="C198" s="724"/>
      <c r="D198" s="110" t="s">
        <v>212</v>
      </c>
      <c r="E198" s="725"/>
      <c r="F198" s="726"/>
      <c r="G198" s="729"/>
      <c r="H198" s="730"/>
      <c r="I198" s="734"/>
      <c r="J198" s="736"/>
      <c r="K198" s="737"/>
      <c r="L198" s="738"/>
      <c r="M198" s="47"/>
      <c r="N198" s="47"/>
      <c r="O198" s="47"/>
      <c r="P198" s="47"/>
      <c r="Q198" s="47"/>
      <c r="R198" s="47"/>
      <c r="S198" s="47"/>
      <c r="T198" s="47"/>
    </row>
    <row r="199" spans="2:20" ht="15.6" thickBot="1" x14ac:dyDescent="0.25">
      <c r="B199" s="47"/>
      <c r="C199" s="724"/>
      <c r="D199" s="276" t="s">
        <v>211</v>
      </c>
      <c r="E199" s="631"/>
      <c r="F199" s="632"/>
      <c r="G199" s="731"/>
      <c r="H199" s="732"/>
      <c r="I199" s="735"/>
      <c r="J199" s="591"/>
      <c r="K199" s="593"/>
      <c r="L199" s="595"/>
      <c r="M199" s="47"/>
      <c r="N199" s="47"/>
      <c r="O199" s="47"/>
      <c r="P199" s="47"/>
      <c r="Q199" s="47"/>
      <c r="R199" s="47"/>
      <c r="S199" s="47"/>
      <c r="T199" s="47"/>
    </row>
    <row r="200" spans="2:20" ht="15.6" thickBot="1" x14ac:dyDescent="0.25">
      <c r="B200" s="47"/>
      <c r="C200" s="724"/>
      <c r="D200" s="271" t="s">
        <v>55</v>
      </c>
      <c r="E200" s="623" t="s">
        <v>36</v>
      </c>
      <c r="F200" s="624"/>
      <c r="G200" s="617">
        <f>G170</f>
        <v>6975510.5</v>
      </c>
      <c r="H200" s="618"/>
      <c r="I200" s="26">
        <v>23</v>
      </c>
      <c r="J200" s="272" t="s">
        <v>44</v>
      </c>
      <c r="K200" s="101" t="s">
        <v>37</v>
      </c>
      <c r="L200" s="108" t="s">
        <v>45</v>
      </c>
      <c r="M200" s="47"/>
      <c r="N200" s="47"/>
      <c r="O200" s="47"/>
      <c r="P200" s="47"/>
      <c r="Q200" s="47"/>
      <c r="R200" s="47"/>
      <c r="S200" s="47"/>
      <c r="T200" s="47"/>
    </row>
    <row r="201" spans="2:20" x14ac:dyDescent="0.2">
      <c r="B201" s="47"/>
      <c r="C201" s="47"/>
      <c r="D201" s="47"/>
      <c r="E201" s="47"/>
      <c r="F201" s="47"/>
      <c r="G201" s="47"/>
      <c r="H201" s="47"/>
      <c r="I201" s="47"/>
      <c r="J201" s="372"/>
      <c r="K201" s="372"/>
      <c r="L201" s="372"/>
      <c r="M201" s="372"/>
      <c r="N201" s="372"/>
      <c r="O201" s="372"/>
      <c r="P201" s="47"/>
      <c r="Q201" s="47"/>
      <c r="R201" s="47"/>
      <c r="S201" s="47"/>
      <c r="T201" s="47"/>
    </row>
  </sheetData>
  <mergeCells count="205">
    <mergeCell ref="E185:F185"/>
    <mergeCell ref="G185:H185"/>
    <mergeCell ref="G183:H184"/>
    <mergeCell ref="I183:I184"/>
    <mergeCell ref="C174:C185"/>
    <mergeCell ref="D174:F176"/>
    <mergeCell ref="G174:H176"/>
    <mergeCell ref="I174:I176"/>
    <mergeCell ref="J174:J176"/>
    <mergeCell ref="E181:F181"/>
    <mergeCell ref="G181:H181"/>
    <mergeCell ref="E182:F182"/>
    <mergeCell ref="G182:H182"/>
    <mergeCell ref="E183:F184"/>
    <mergeCell ref="J183:J184"/>
    <mergeCell ref="K174:K176"/>
    <mergeCell ref="L174:L176"/>
    <mergeCell ref="E177:F177"/>
    <mergeCell ref="G177:H177"/>
    <mergeCell ref="E178:F178"/>
    <mergeCell ref="G178:H178"/>
    <mergeCell ref="E179:F179"/>
    <mergeCell ref="G179:H179"/>
    <mergeCell ref="E180:F180"/>
    <mergeCell ref="G180:H180"/>
    <mergeCell ref="K183:K184"/>
    <mergeCell ref="L183:L184"/>
    <mergeCell ref="M8:M9"/>
    <mergeCell ref="N8:N9"/>
    <mergeCell ref="C111:C130"/>
    <mergeCell ref="C132:C146"/>
    <mergeCell ref="C150:C155"/>
    <mergeCell ref="C159:C170"/>
    <mergeCell ref="C189:C200"/>
    <mergeCell ref="C24:C35"/>
    <mergeCell ref="C37:C48"/>
    <mergeCell ref="C50:C61"/>
    <mergeCell ref="C69:C91"/>
    <mergeCell ref="C5:C18"/>
    <mergeCell ref="C93:C107"/>
    <mergeCell ref="G200:H200"/>
    <mergeCell ref="E195:F199"/>
    <mergeCell ref="G195:H199"/>
    <mergeCell ref="I195:I199"/>
    <mergeCell ref="J195:J199"/>
    <mergeCell ref="K195:K199"/>
    <mergeCell ref="L195:L199"/>
    <mergeCell ref="E200:F200"/>
    <mergeCell ref="E194:F194"/>
    <mergeCell ref="G194:H194"/>
    <mergeCell ref="D189:F191"/>
    <mergeCell ref="G189:H191"/>
    <mergeCell ref="I189:I191"/>
    <mergeCell ref="J189:J191"/>
    <mergeCell ref="K189:K191"/>
    <mergeCell ref="L189:L191"/>
    <mergeCell ref="E192:F192"/>
    <mergeCell ref="G192:H192"/>
    <mergeCell ref="E193:F193"/>
    <mergeCell ref="G193:H193"/>
    <mergeCell ref="R2:S2"/>
    <mergeCell ref="R3:S3"/>
    <mergeCell ref="I159:I161"/>
    <mergeCell ref="J159:J161"/>
    <mergeCell ref="K159:K161"/>
    <mergeCell ref="L159:L161"/>
    <mergeCell ref="N64:O65"/>
    <mergeCell ref="M64:M65"/>
    <mergeCell ref="E138:L138"/>
    <mergeCell ref="E143:L143"/>
    <mergeCell ref="J24:L27"/>
    <mergeCell ref="M24:O27"/>
    <mergeCell ref="E155:F155"/>
    <mergeCell ref="G153:H153"/>
    <mergeCell ref="G155:H155"/>
    <mergeCell ref="G154:H154"/>
    <mergeCell ref="E132:L132"/>
    <mergeCell ref="F87:G87"/>
    <mergeCell ref="M134:N136"/>
    <mergeCell ref="M132:N133"/>
    <mergeCell ref="E39:E40"/>
    <mergeCell ref="G150:H152"/>
    <mergeCell ref="L6:N6"/>
    <mergeCell ref="L8:L9"/>
    <mergeCell ref="G159:H161"/>
    <mergeCell ref="G162:H162"/>
    <mergeCell ref="D50:D51"/>
    <mergeCell ref="J50:L53"/>
    <mergeCell ref="M50:O53"/>
    <mergeCell ref="D52:D53"/>
    <mergeCell ref="D73:D84"/>
    <mergeCell ref="E73:E76"/>
    <mergeCell ref="E77:E80"/>
    <mergeCell ref="M144:N146"/>
    <mergeCell ref="M143:N143"/>
    <mergeCell ref="M138:N138"/>
    <mergeCell ref="M139:N141"/>
    <mergeCell ref="F88:S88"/>
    <mergeCell ref="F91:G91"/>
    <mergeCell ref="H91:I91"/>
    <mergeCell ref="J91:K91"/>
    <mergeCell ref="L91:M91"/>
    <mergeCell ref="R91:S91"/>
    <mergeCell ref="R87:S87"/>
    <mergeCell ref="I150:I152"/>
    <mergeCell ref="J150:J152"/>
    <mergeCell ref="K150:K152"/>
    <mergeCell ref="L150:L152"/>
    <mergeCell ref="E167:F167"/>
    <mergeCell ref="G163:H163"/>
    <mergeCell ref="G164:H164"/>
    <mergeCell ref="G165:H165"/>
    <mergeCell ref="G169:H169"/>
    <mergeCell ref="G170:H170"/>
    <mergeCell ref="G167:H167"/>
    <mergeCell ref="G168:H168"/>
    <mergeCell ref="E170:F170"/>
    <mergeCell ref="G166:H166"/>
    <mergeCell ref="E164:F164"/>
    <mergeCell ref="E165:F165"/>
    <mergeCell ref="E166:F166"/>
    <mergeCell ref="E168:F169"/>
    <mergeCell ref="J168:J169"/>
    <mergeCell ref="K168:K169"/>
    <mergeCell ref="L168:L169"/>
    <mergeCell ref="E162:F162"/>
    <mergeCell ref="E163:F163"/>
    <mergeCell ref="L7:N7"/>
    <mergeCell ref="L5:N5"/>
    <mergeCell ref="D159:F161"/>
    <mergeCell ref="D5:D7"/>
    <mergeCell ref="D8:D9"/>
    <mergeCell ref="E8:E9"/>
    <mergeCell ref="F8:F9"/>
    <mergeCell ref="G8:G9"/>
    <mergeCell ref="E5:K5"/>
    <mergeCell ref="K8:K9"/>
    <mergeCell ref="J8:J9"/>
    <mergeCell ref="I8:I9"/>
    <mergeCell ref="H8:H9"/>
    <mergeCell ref="F70:G70"/>
    <mergeCell ref="E154:F154"/>
    <mergeCell ref="E153:F153"/>
    <mergeCell ref="J70:K70"/>
    <mergeCell ref="D150:F152"/>
    <mergeCell ref="E122:L122"/>
    <mergeCell ref="E127:L127"/>
    <mergeCell ref="N90:O90"/>
    <mergeCell ref="H87:I87"/>
    <mergeCell ref="P91:Q91"/>
    <mergeCell ref="N91:O91"/>
    <mergeCell ref="D2:O3"/>
    <mergeCell ref="E117:L117"/>
    <mergeCell ref="E111:L111"/>
    <mergeCell ref="D24:D25"/>
    <mergeCell ref="F24:H24"/>
    <mergeCell ref="F25:H25"/>
    <mergeCell ref="P24:R27"/>
    <mergeCell ref="E26:E27"/>
    <mergeCell ref="E52:E53"/>
    <mergeCell ref="F37:H40"/>
    <mergeCell ref="F50:H53"/>
    <mergeCell ref="M37:O40"/>
    <mergeCell ref="E81:E84"/>
    <mergeCell ref="D72:E72"/>
    <mergeCell ref="D69:E70"/>
    <mergeCell ref="D26:D27"/>
    <mergeCell ref="F26:H26"/>
    <mergeCell ref="D64:E65"/>
    <mergeCell ref="F64:H65"/>
    <mergeCell ref="K64:L65"/>
    <mergeCell ref="J64:J65"/>
    <mergeCell ref="D37:D38"/>
    <mergeCell ref="J37:L40"/>
    <mergeCell ref="D39:D40"/>
    <mergeCell ref="D71:E71"/>
    <mergeCell ref="F71:G71"/>
    <mergeCell ref="H71:I71"/>
    <mergeCell ref="J71:K71"/>
    <mergeCell ref="L71:M71"/>
    <mergeCell ref="F69:G69"/>
    <mergeCell ref="H69:I69"/>
    <mergeCell ref="J69:K69"/>
    <mergeCell ref="L69:M69"/>
    <mergeCell ref="F90:G90"/>
    <mergeCell ref="J87:K87"/>
    <mergeCell ref="L87:M87"/>
    <mergeCell ref="N87:O87"/>
    <mergeCell ref="P87:Q87"/>
    <mergeCell ref="L70:M70"/>
    <mergeCell ref="H70:I70"/>
    <mergeCell ref="R70:S70"/>
    <mergeCell ref="N71:O71"/>
    <mergeCell ref="P71:Q71"/>
    <mergeCell ref="R71:S71"/>
    <mergeCell ref="N69:O69"/>
    <mergeCell ref="P69:Q69"/>
    <mergeCell ref="R69:S69"/>
    <mergeCell ref="H90:I90"/>
    <mergeCell ref="J90:K90"/>
    <mergeCell ref="L90:M90"/>
    <mergeCell ref="R90:S90"/>
    <mergeCell ref="P90:Q90"/>
    <mergeCell ref="P70:Q70"/>
    <mergeCell ref="N70:O70"/>
  </mergeCells>
  <phoneticPr fontId="1"/>
  <pageMargins left="0.7" right="0.16" top="0.75" bottom="0.75" header="0.3" footer="0.3"/>
  <pageSetup paperSize="9" scale="43" orientation="portrait" r:id="rId1"/>
  <rowBreaks count="1" manualBreakCount="1">
    <brk id="92" min="1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198"/>
  <sheetViews>
    <sheetView tabSelected="1" view="pageBreakPreview" topLeftCell="A16" zoomScaleNormal="55" zoomScaleSheetLayoutView="100" workbookViewId="0">
      <selection activeCell="G37" sqref="G37"/>
    </sheetView>
  </sheetViews>
  <sheetFormatPr defaultColWidth="9" defaultRowHeight="15" x14ac:dyDescent="0.2"/>
  <cols>
    <col min="1" max="1" width="9" style="2"/>
    <col min="2" max="2" width="1" style="2" customWidth="1"/>
    <col min="3" max="3" width="7" style="2" customWidth="1"/>
    <col min="4" max="9" width="9.6640625" style="2" customWidth="1"/>
    <col min="10" max="15" width="9.6640625" style="1" customWidth="1"/>
    <col min="16" max="17" width="9.6640625" style="2" customWidth="1"/>
    <col min="18" max="18" width="10.109375" style="2" customWidth="1"/>
    <col min="19" max="19" width="9" style="2" customWidth="1"/>
    <col min="20" max="20" width="8.88671875" style="2" customWidth="1"/>
    <col min="21" max="21" width="0.77734375" style="2" customWidth="1"/>
    <col min="22" max="25" width="10" style="2" customWidth="1"/>
    <col min="26" max="16384" width="9" style="2"/>
  </cols>
  <sheetData>
    <row r="2" spans="2:21" ht="31.5" customHeight="1" x14ac:dyDescent="0.2">
      <c r="B2" s="47"/>
      <c r="C2" s="47"/>
      <c r="D2" s="546" t="s">
        <v>173</v>
      </c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47"/>
      <c r="Q2" s="47"/>
      <c r="R2" s="389" t="s">
        <v>160</v>
      </c>
      <c r="S2" s="679"/>
      <c r="T2" s="679"/>
    </row>
    <row r="3" spans="2:21" ht="31.5" customHeight="1" x14ac:dyDescent="0.2">
      <c r="B3" s="47"/>
      <c r="C3" s="47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47"/>
      <c r="Q3" s="47"/>
      <c r="R3" s="390" t="s">
        <v>161</v>
      </c>
      <c r="S3" s="680"/>
      <c r="T3" s="680"/>
    </row>
    <row r="4" spans="2:21" ht="15.6" x14ac:dyDescent="0.2">
      <c r="B4" s="47"/>
      <c r="C4" s="47"/>
      <c r="D4" s="47"/>
      <c r="E4" s="47"/>
      <c r="F4" s="47"/>
      <c r="G4" s="47"/>
      <c r="H4" s="47"/>
      <c r="I4" s="47"/>
      <c r="J4" s="372"/>
      <c r="K4" s="372"/>
      <c r="L4" s="372"/>
      <c r="M4" s="372"/>
      <c r="N4" s="372"/>
      <c r="O4" s="372"/>
      <c r="P4" s="47"/>
      <c r="Q4" s="47"/>
      <c r="R4" s="47"/>
      <c r="S4" s="47"/>
      <c r="T4" s="47"/>
      <c r="U4" s="47"/>
    </row>
    <row r="5" spans="2:21" ht="19.2" thickBot="1" x14ac:dyDescent="0.25">
      <c r="B5" s="47"/>
      <c r="C5" s="47"/>
      <c r="D5" s="391" t="s">
        <v>61</v>
      </c>
      <c r="E5" s="47"/>
      <c r="F5" s="47"/>
      <c r="G5" s="47"/>
      <c r="H5" s="47"/>
      <c r="I5" s="47"/>
      <c r="J5" s="372"/>
      <c r="K5" s="372"/>
      <c r="L5" s="372"/>
      <c r="M5" s="372"/>
      <c r="N5" s="372"/>
      <c r="O5" s="372"/>
      <c r="P5" s="47"/>
      <c r="Q5" s="47"/>
      <c r="R5" s="47"/>
      <c r="S5" s="47"/>
      <c r="T5" s="47"/>
      <c r="U5" s="47"/>
    </row>
    <row r="6" spans="2:21" ht="15.9" customHeight="1" x14ac:dyDescent="0.2">
      <c r="B6" s="47"/>
      <c r="C6" s="47"/>
      <c r="D6" s="520" t="s">
        <v>1</v>
      </c>
      <c r="E6" s="498"/>
      <c r="F6" s="499"/>
      <c r="G6" s="633" t="s">
        <v>115</v>
      </c>
      <c r="H6" s="634"/>
      <c r="I6" s="564" t="s">
        <v>98</v>
      </c>
      <c r="J6" s="633" t="s">
        <v>116</v>
      </c>
      <c r="K6" s="681" t="s">
        <v>39</v>
      </c>
      <c r="L6" s="682" t="s">
        <v>350</v>
      </c>
      <c r="M6" s="47"/>
      <c r="N6" s="47"/>
      <c r="O6" s="47"/>
      <c r="P6" s="47"/>
      <c r="Q6" s="47"/>
      <c r="R6" s="47"/>
      <c r="S6" s="47"/>
      <c r="T6" s="47"/>
      <c r="U6" s="47"/>
    </row>
    <row r="7" spans="2:21" x14ac:dyDescent="0.2">
      <c r="B7" s="47"/>
      <c r="C7" s="47"/>
      <c r="D7" s="521"/>
      <c r="E7" s="503"/>
      <c r="F7" s="510"/>
      <c r="G7" s="635"/>
      <c r="H7" s="636"/>
      <c r="I7" s="567"/>
      <c r="J7" s="635"/>
      <c r="K7" s="560"/>
      <c r="L7" s="683"/>
      <c r="M7" s="47"/>
      <c r="N7" s="47"/>
      <c r="O7" s="47"/>
      <c r="P7" s="47"/>
      <c r="Q7" s="47"/>
      <c r="R7" s="47"/>
      <c r="S7" s="47"/>
      <c r="T7" s="47"/>
      <c r="U7" s="47"/>
    </row>
    <row r="8" spans="2:21" ht="15.6" thickBot="1" x14ac:dyDescent="0.25">
      <c r="B8" s="47"/>
      <c r="C8" s="47"/>
      <c r="D8" s="600"/>
      <c r="E8" s="601"/>
      <c r="F8" s="602"/>
      <c r="G8" s="637"/>
      <c r="H8" s="638"/>
      <c r="I8" s="570"/>
      <c r="J8" s="637"/>
      <c r="K8" s="561"/>
      <c r="L8" s="684"/>
      <c r="M8" s="47"/>
      <c r="N8" s="47"/>
      <c r="O8" s="47"/>
      <c r="P8" s="47"/>
      <c r="Q8" s="47"/>
      <c r="R8" s="47"/>
      <c r="S8" s="47"/>
      <c r="T8" s="47"/>
      <c r="U8" s="47"/>
    </row>
    <row r="9" spans="2:21" ht="15.6" thickTop="1" x14ac:dyDescent="0.2">
      <c r="B9" s="47"/>
      <c r="C9" s="47"/>
      <c r="D9" s="140" t="s">
        <v>12</v>
      </c>
      <c r="E9" s="863" t="s">
        <v>3</v>
      </c>
      <c r="F9" s="864"/>
      <c r="G9" s="865">
        <v>1740970.6666666667</v>
      </c>
      <c r="H9" s="866"/>
      <c r="I9" s="142">
        <v>1</v>
      </c>
      <c r="J9" s="143">
        <v>1740970.6666666667</v>
      </c>
      <c r="K9" s="144">
        <v>19.811629819670546</v>
      </c>
      <c r="L9" s="138">
        <v>3.5064606701215427E-4</v>
      </c>
      <c r="M9" s="47"/>
      <c r="N9" s="47"/>
      <c r="O9" s="47"/>
      <c r="P9" s="47"/>
      <c r="Q9" s="47"/>
      <c r="R9" s="47"/>
      <c r="S9" s="47"/>
      <c r="T9" s="47"/>
      <c r="U9" s="47"/>
    </row>
    <row r="10" spans="2:21" ht="15.9" customHeight="1" x14ac:dyDescent="0.2">
      <c r="B10" s="47"/>
      <c r="C10" s="47"/>
      <c r="D10" s="141" t="s">
        <v>13</v>
      </c>
      <c r="E10" s="830" t="s">
        <v>4</v>
      </c>
      <c r="F10" s="867"/>
      <c r="G10" s="868">
        <v>809602.66666666663</v>
      </c>
      <c r="H10" s="869"/>
      <c r="I10" s="145">
        <v>1</v>
      </c>
      <c r="J10" s="146">
        <v>809602.66666666663</v>
      </c>
      <c r="K10" s="147">
        <v>9.2129917178490413</v>
      </c>
      <c r="L10" s="139">
        <v>7.4703588875779901E-3</v>
      </c>
      <c r="M10" s="47"/>
      <c r="N10" s="47"/>
      <c r="O10" s="47"/>
      <c r="P10" s="47"/>
      <c r="Q10" s="47"/>
      <c r="R10" s="47"/>
      <c r="S10" s="47"/>
      <c r="T10" s="47"/>
      <c r="U10" s="47"/>
    </row>
    <row r="11" spans="2:21" x14ac:dyDescent="0.2">
      <c r="B11" s="47"/>
      <c r="C11" s="47"/>
      <c r="D11" s="123" t="s">
        <v>14</v>
      </c>
      <c r="E11" s="627" t="s">
        <v>29</v>
      </c>
      <c r="F11" s="628"/>
      <c r="G11" s="842">
        <v>640920.16666666663</v>
      </c>
      <c r="H11" s="843"/>
      <c r="I11" s="31">
        <v>1</v>
      </c>
      <c r="J11" s="28">
        <v>640920.16666666663</v>
      </c>
      <c r="K11" s="35">
        <v>7.2934445875949363</v>
      </c>
      <c r="L11" s="117">
        <v>1.5154849639643574E-2</v>
      </c>
      <c r="M11" s="47"/>
      <c r="N11" s="47"/>
      <c r="O11" s="47"/>
      <c r="P11" s="47"/>
      <c r="Q11" s="47"/>
      <c r="R11" s="47"/>
      <c r="S11" s="47"/>
      <c r="T11" s="47"/>
      <c r="U11" s="47"/>
    </row>
    <row r="12" spans="2:21" x14ac:dyDescent="0.2">
      <c r="B12" s="47"/>
      <c r="C12" s="47"/>
      <c r="D12" s="141" t="s">
        <v>15</v>
      </c>
      <c r="E12" s="830" t="s">
        <v>305</v>
      </c>
      <c r="F12" s="867"/>
      <c r="G12" s="868">
        <v>1309468.1666666667</v>
      </c>
      <c r="H12" s="869"/>
      <c r="I12" s="145">
        <v>1</v>
      </c>
      <c r="J12" s="146">
        <v>1309468.1666666667</v>
      </c>
      <c r="K12" s="147">
        <v>14.901284137264415</v>
      </c>
      <c r="L12" s="139">
        <v>1.2555255938699354E-3</v>
      </c>
      <c r="M12" s="47"/>
      <c r="N12" s="47"/>
      <c r="O12" s="47"/>
      <c r="P12" s="47"/>
      <c r="Q12" s="47"/>
      <c r="R12" s="47"/>
      <c r="S12" s="47"/>
      <c r="T12" s="47"/>
      <c r="U12" s="47"/>
    </row>
    <row r="13" spans="2:21" x14ac:dyDescent="0.2">
      <c r="B13" s="47"/>
      <c r="C13" s="47"/>
      <c r="D13" s="123" t="s">
        <v>16</v>
      </c>
      <c r="E13" s="627" t="s">
        <v>187</v>
      </c>
      <c r="F13" s="628"/>
      <c r="G13" s="842">
        <v>462037.5</v>
      </c>
      <c r="H13" s="843"/>
      <c r="I13" s="31">
        <v>1</v>
      </c>
      <c r="J13" s="28">
        <v>462037.5</v>
      </c>
      <c r="K13" s="35">
        <v>5.2578231719045023</v>
      </c>
      <c r="L13" s="117">
        <v>3.4871073108676348E-2</v>
      </c>
      <c r="M13" s="47"/>
      <c r="N13" s="47"/>
      <c r="O13" s="47"/>
    </row>
    <row r="14" spans="2:21" x14ac:dyDescent="0.2">
      <c r="B14" s="47"/>
      <c r="C14" s="47"/>
      <c r="D14" s="123" t="s">
        <v>11</v>
      </c>
      <c r="E14" s="627" t="s">
        <v>18</v>
      </c>
      <c r="F14" s="628"/>
      <c r="G14" s="842">
        <v>518616</v>
      </c>
      <c r="H14" s="843"/>
      <c r="I14" s="31">
        <v>1</v>
      </c>
      <c r="J14" s="28">
        <v>518616</v>
      </c>
      <c r="K14" s="35">
        <v>5.9016664710557594</v>
      </c>
      <c r="L14" s="117">
        <v>2.6503299958342892E-2</v>
      </c>
      <c r="M14" s="47"/>
      <c r="N14" s="47"/>
      <c r="O14" s="47"/>
      <c r="P14" s="47"/>
      <c r="Q14" s="47"/>
      <c r="R14" s="47"/>
      <c r="S14" s="47"/>
      <c r="T14" s="47"/>
      <c r="U14" s="47"/>
    </row>
    <row r="15" spans="2:21" x14ac:dyDescent="0.2">
      <c r="B15" s="47"/>
      <c r="C15" s="47"/>
      <c r="D15" s="110" t="s">
        <v>212</v>
      </c>
      <c r="E15" s="847" t="s">
        <v>28</v>
      </c>
      <c r="F15" s="848"/>
      <c r="G15" s="842">
        <v>1097392.6666666667</v>
      </c>
      <c r="H15" s="843"/>
      <c r="I15" s="111">
        <v>17</v>
      </c>
      <c r="J15" s="590">
        <v>87876.196078431371</v>
      </c>
      <c r="K15" s="592" t="s">
        <v>62</v>
      </c>
      <c r="L15" s="594" t="s">
        <v>62</v>
      </c>
      <c r="M15" s="47"/>
      <c r="N15" s="47"/>
      <c r="O15" s="47"/>
      <c r="P15" s="47"/>
      <c r="Q15" s="47"/>
      <c r="R15" s="47"/>
      <c r="S15" s="47"/>
      <c r="T15" s="47"/>
      <c r="U15" s="47"/>
    </row>
    <row r="16" spans="2:21" ht="15.6" thickBot="1" x14ac:dyDescent="0.25">
      <c r="B16" s="47"/>
      <c r="C16" s="47"/>
      <c r="D16" s="294" t="s">
        <v>210</v>
      </c>
      <c r="E16" s="605" t="s">
        <v>43</v>
      </c>
      <c r="F16" s="606"/>
      <c r="G16" s="849">
        <v>396502.66666666651</v>
      </c>
      <c r="H16" s="850"/>
      <c r="I16" s="32" t="s">
        <v>63</v>
      </c>
      <c r="J16" s="591"/>
      <c r="K16" s="593"/>
      <c r="L16" s="595"/>
      <c r="M16" s="47"/>
      <c r="N16" s="47"/>
      <c r="O16" s="47"/>
      <c r="P16" s="47"/>
      <c r="Q16" s="47"/>
      <c r="R16" s="47"/>
      <c r="S16" s="47"/>
      <c r="T16" s="47"/>
      <c r="U16" s="47"/>
    </row>
    <row r="17" spans="2:21" ht="15.6" thickBot="1" x14ac:dyDescent="0.25">
      <c r="B17" s="47"/>
      <c r="C17" s="47"/>
      <c r="D17" s="271" t="s">
        <v>55</v>
      </c>
      <c r="E17" s="623" t="s">
        <v>36</v>
      </c>
      <c r="F17" s="624"/>
      <c r="G17" s="851">
        <v>6975510.5</v>
      </c>
      <c r="H17" s="852"/>
      <c r="I17" s="26">
        <v>23</v>
      </c>
      <c r="J17" s="126" t="s">
        <v>63</v>
      </c>
      <c r="K17" s="101" t="s">
        <v>62</v>
      </c>
      <c r="L17" s="108" t="s">
        <v>62</v>
      </c>
      <c r="M17" s="47"/>
      <c r="N17" s="47"/>
      <c r="O17" s="47"/>
      <c r="P17" s="47"/>
      <c r="Q17" s="47"/>
      <c r="R17" s="47"/>
      <c r="S17" s="47"/>
      <c r="T17" s="47"/>
      <c r="U17" s="47"/>
    </row>
    <row r="18" spans="2:21" ht="15.9" customHeight="1" x14ac:dyDescent="0.2">
      <c r="B18" s="47"/>
      <c r="C18" s="47"/>
      <c r="D18" s="47"/>
      <c r="E18" s="47"/>
      <c r="F18" s="47"/>
      <c r="G18" s="397"/>
      <c r="H18" s="47"/>
      <c r="I18" s="47"/>
      <c r="J18" s="47"/>
      <c r="K18" s="372"/>
      <c r="L18" s="47"/>
      <c r="M18" s="372"/>
      <c r="N18" s="372"/>
      <c r="O18" s="372"/>
      <c r="P18" s="47"/>
      <c r="Q18" s="47"/>
      <c r="R18" s="47"/>
      <c r="S18" s="47"/>
      <c r="T18" s="47"/>
      <c r="U18" s="47"/>
    </row>
    <row r="19" spans="2:21" ht="15.9" customHeight="1" x14ac:dyDescent="0.2">
      <c r="B19" s="47"/>
      <c r="C19" s="47"/>
      <c r="D19" s="47"/>
      <c r="E19" s="47"/>
      <c r="F19" s="47"/>
      <c r="G19" s="397"/>
      <c r="H19" s="47"/>
      <c r="I19" s="47"/>
      <c r="J19" s="47"/>
      <c r="K19" s="372"/>
      <c r="L19" s="47"/>
      <c r="M19" s="372"/>
      <c r="N19" s="372"/>
      <c r="O19" s="372"/>
      <c r="P19" s="47"/>
      <c r="Q19" s="47"/>
      <c r="R19" s="47"/>
      <c r="S19" s="47"/>
      <c r="T19" s="47"/>
      <c r="U19" s="47"/>
    </row>
    <row r="20" spans="2:21" ht="19.2" thickBot="1" x14ac:dyDescent="0.25">
      <c r="B20" s="47"/>
      <c r="C20" s="47"/>
      <c r="D20" s="400" t="s">
        <v>118</v>
      </c>
      <c r="E20" s="47"/>
      <c r="F20" s="47"/>
      <c r="G20" s="47"/>
      <c r="H20" s="47"/>
      <c r="I20" s="47"/>
      <c r="J20" s="47"/>
      <c r="K20" s="372"/>
      <c r="L20" s="372"/>
      <c r="M20" s="372"/>
      <c r="N20" s="372"/>
      <c r="O20" s="372"/>
      <c r="P20" s="47"/>
      <c r="Q20" s="47"/>
      <c r="R20" s="47"/>
      <c r="S20" s="47"/>
      <c r="T20" s="47"/>
      <c r="U20" s="47"/>
    </row>
    <row r="21" spans="2:21" x14ac:dyDescent="0.2">
      <c r="B21" s="47"/>
      <c r="C21" s="47"/>
      <c r="D21" s="740" t="s">
        <v>1</v>
      </c>
      <c r="E21" s="565"/>
      <c r="F21" s="565"/>
      <c r="G21" s="476"/>
      <c r="H21" s="853" t="s">
        <v>7</v>
      </c>
      <c r="I21" s="854"/>
      <c r="J21" s="854"/>
      <c r="K21" s="854"/>
      <c r="L21" s="855"/>
      <c r="M21" s="372"/>
      <c r="N21" s="856" t="s">
        <v>105</v>
      </c>
      <c r="O21" s="497"/>
      <c r="P21" s="857"/>
      <c r="Q21" s="844" t="s">
        <v>117</v>
      </c>
      <c r="R21" s="47"/>
      <c r="S21" s="47"/>
      <c r="T21" s="47"/>
      <c r="U21" s="47"/>
    </row>
    <row r="22" spans="2:21" ht="15.6" thickBot="1" x14ac:dyDescent="0.25">
      <c r="B22" s="47"/>
      <c r="C22" s="47"/>
      <c r="D22" s="567"/>
      <c r="E22" s="568"/>
      <c r="F22" s="568"/>
      <c r="G22" s="47"/>
      <c r="H22" s="478" t="s">
        <v>274</v>
      </c>
      <c r="I22" s="148" t="s">
        <v>275</v>
      </c>
      <c r="J22" s="148" t="s">
        <v>274</v>
      </c>
      <c r="K22" s="148" t="s">
        <v>276</v>
      </c>
      <c r="L22" s="256" t="s">
        <v>274</v>
      </c>
      <c r="M22" s="372"/>
      <c r="N22" s="858"/>
      <c r="O22" s="485"/>
      <c r="P22" s="859"/>
      <c r="Q22" s="845"/>
      <c r="R22" s="47"/>
      <c r="S22" s="47"/>
      <c r="T22" s="47"/>
      <c r="U22" s="47"/>
    </row>
    <row r="23" spans="2:21" ht="16.2" thickTop="1" thickBot="1" x14ac:dyDescent="0.25">
      <c r="B23" s="47"/>
      <c r="C23" s="47"/>
      <c r="D23" s="570"/>
      <c r="E23" s="571"/>
      <c r="F23" s="571"/>
      <c r="G23" s="477" t="s">
        <v>304</v>
      </c>
      <c r="H23" s="479">
        <v>-1.6817928310000001</v>
      </c>
      <c r="I23" s="431">
        <v>-1</v>
      </c>
      <c r="J23" s="431">
        <v>0</v>
      </c>
      <c r="K23" s="431">
        <v>1</v>
      </c>
      <c r="L23" s="354">
        <v>1.6817928310000001</v>
      </c>
      <c r="M23" s="2"/>
      <c r="N23" s="860"/>
      <c r="O23" s="861"/>
      <c r="P23" s="862"/>
      <c r="Q23" s="846"/>
      <c r="R23" s="47"/>
      <c r="S23" s="47"/>
      <c r="T23" s="47"/>
      <c r="U23" s="47"/>
    </row>
    <row r="24" spans="2:21" ht="16.2" thickTop="1" thickBot="1" x14ac:dyDescent="0.25">
      <c r="B24" s="47"/>
      <c r="C24" s="47"/>
      <c r="D24" s="603" t="s">
        <v>2</v>
      </c>
      <c r="E24" s="482" t="s">
        <v>342</v>
      </c>
      <c r="F24" s="826" t="s">
        <v>3</v>
      </c>
      <c r="G24" s="827"/>
      <c r="H24" s="480">
        <v>4.7731500000000002</v>
      </c>
      <c r="I24" s="149">
        <v>15</v>
      </c>
      <c r="J24" s="149">
        <v>30</v>
      </c>
      <c r="K24" s="149">
        <v>45</v>
      </c>
      <c r="L24" s="355">
        <v>55.226849999999999</v>
      </c>
      <c r="M24" s="372"/>
      <c r="N24" s="484" t="s">
        <v>282</v>
      </c>
      <c r="O24" s="828" t="s">
        <v>67</v>
      </c>
      <c r="P24" s="829"/>
      <c r="Q24" s="399" t="s">
        <v>69</v>
      </c>
      <c r="R24" s="47"/>
      <c r="S24" s="47"/>
      <c r="T24" s="47"/>
      <c r="U24" s="47"/>
    </row>
    <row r="25" spans="2:21" x14ac:dyDescent="0.2">
      <c r="B25" s="47"/>
      <c r="C25" s="47"/>
      <c r="D25" s="521"/>
      <c r="E25" s="483" t="s">
        <v>343</v>
      </c>
      <c r="F25" s="830" t="s">
        <v>4</v>
      </c>
      <c r="G25" s="831"/>
      <c r="H25" s="481">
        <v>0.31820999999999999</v>
      </c>
      <c r="I25" s="431">
        <v>1</v>
      </c>
      <c r="J25" s="431">
        <f>(K25-I25)/2+I25</f>
        <v>2</v>
      </c>
      <c r="K25" s="431">
        <v>3</v>
      </c>
      <c r="L25" s="356">
        <v>3.6817899999999999</v>
      </c>
      <c r="M25" s="372"/>
      <c r="N25" s="47"/>
      <c r="O25" s="47"/>
      <c r="P25" s="47"/>
      <c r="Q25" s="47"/>
      <c r="R25" s="47"/>
      <c r="S25" s="47"/>
      <c r="T25" s="47"/>
      <c r="U25" s="47"/>
    </row>
    <row r="26" spans="2:21" ht="15.9" customHeight="1" x14ac:dyDescent="0.2">
      <c r="B26" s="47"/>
      <c r="C26" s="47"/>
      <c r="D26" s="832" t="s">
        <v>6</v>
      </c>
      <c r="E26" s="483" t="s">
        <v>344</v>
      </c>
      <c r="F26" s="830" t="s">
        <v>305</v>
      </c>
      <c r="G26" s="831"/>
      <c r="H26" s="481">
        <v>2.6364200000000002</v>
      </c>
      <c r="I26" s="431">
        <v>4</v>
      </c>
      <c r="J26" s="431">
        <v>6</v>
      </c>
      <c r="K26" s="431">
        <v>8</v>
      </c>
      <c r="L26" s="356">
        <v>9.3635800000000007</v>
      </c>
      <c r="M26" s="372"/>
      <c r="N26" s="47"/>
      <c r="O26" s="47"/>
      <c r="P26" s="47"/>
      <c r="Q26" s="47"/>
      <c r="R26" s="47"/>
      <c r="S26" s="47"/>
      <c r="T26" s="47"/>
      <c r="U26" s="47"/>
    </row>
    <row r="27" spans="2:21" x14ac:dyDescent="0.2">
      <c r="B27" s="47"/>
      <c r="C27" s="47"/>
      <c r="D27" s="521"/>
      <c r="E27" s="430" t="s">
        <v>345</v>
      </c>
      <c r="F27" s="627" t="s">
        <v>187</v>
      </c>
      <c r="G27" s="834"/>
      <c r="H27" s="835" t="s">
        <v>64</v>
      </c>
      <c r="I27" s="836"/>
      <c r="J27" s="836"/>
      <c r="K27" s="836"/>
      <c r="L27" s="837"/>
      <c r="M27" s="372"/>
      <c r="N27" s="372"/>
      <c r="O27" s="372"/>
      <c r="P27" s="47"/>
      <c r="Q27" s="47"/>
      <c r="R27" s="47"/>
      <c r="S27" s="47"/>
      <c r="T27" s="47"/>
      <c r="U27" s="47"/>
    </row>
    <row r="28" spans="2:21" ht="15.6" thickBot="1" x14ac:dyDescent="0.25">
      <c r="B28" s="47"/>
      <c r="C28" s="47"/>
      <c r="D28" s="833"/>
      <c r="E28" s="243" t="s">
        <v>346</v>
      </c>
      <c r="F28" s="605" t="s">
        <v>18</v>
      </c>
      <c r="G28" s="838"/>
      <c r="H28" s="839" t="s">
        <v>65</v>
      </c>
      <c r="I28" s="840"/>
      <c r="J28" s="840"/>
      <c r="K28" s="840"/>
      <c r="L28" s="841"/>
      <c r="M28" s="372"/>
      <c r="N28" s="372"/>
      <c r="O28" s="372"/>
      <c r="P28" s="47"/>
      <c r="Q28" s="47"/>
      <c r="R28" s="47"/>
      <c r="S28" s="47"/>
      <c r="T28" s="47"/>
      <c r="U28" s="47"/>
    </row>
    <row r="29" spans="2:21" ht="15.6" x14ac:dyDescent="0.2">
      <c r="B29" s="47"/>
      <c r="C29" s="47"/>
      <c r="D29" s="47"/>
      <c r="E29" s="47"/>
      <c r="F29" s="47"/>
      <c r="G29" s="47"/>
      <c r="H29" s="47"/>
      <c r="I29" s="47"/>
      <c r="J29" s="372"/>
      <c r="K29" s="372"/>
      <c r="L29" s="372"/>
      <c r="M29" s="372"/>
      <c r="N29" s="372"/>
      <c r="O29" s="372"/>
      <c r="P29" s="47"/>
      <c r="Q29" s="47"/>
      <c r="R29" s="47"/>
      <c r="S29" s="47"/>
      <c r="T29" s="47"/>
      <c r="U29" s="47"/>
    </row>
    <row r="30" spans="2:21" ht="15.6" x14ac:dyDescent="0.2">
      <c r="B30" s="47"/>
      <c r="C30" s="47"/>
      <c r="D30" s="47"/>
      <c r="E30" s="47"/>
      <c r="F30" s="47"/>
      <c r="G30" s="47"/>
      <c r="H30" s="47"/>
      <c r="I30" s="47"/>
      <c r="J30" s="372"/>
      <c r="K30" s="372"/>
      <c r="L30" s="372"/>
      <c r="M30" s="372"/>
      <c r="N30" s="372"/>
      <c r="O30" s="372"/>
      <c r="P30" s="47"/>
      <c r="Q30" s="47"/>
      <c r="R30" s="47"/>
      <c r="S30" s="47"/>
      <c r="T30" s="47"/>
      <c r="U30" s="47"/>
    </row>
    <row r="31" spans="2:21" ht="19.2" thickBot="1" x14ac:dyDescent="0.25">
      <c r="B31" s="47"/>
      <c r="C31" s="47"/>
      <c r="D31" s="391" t="s">
        <v>68</v>
      </c>
      <c r="E31" s="47"/>
      <c r="F31" s="47"/>
      <c r="G31" s="47"/>
      <c r="H31" s="47"/>
      <c r="I31" s="47"/>
      <c r="J31" s="372"/>
      <c r="K31" s="372"/>
      <c r="L31" s="372"/>
      <c r="M31" s="372"/>
      <c r="N31" s="372"/>
      <c r="O31" s="372"/>
      <c r="P31" s="47"/>
      <c r="Q31" s="47"/>
      <c r="R31" s="47"/>
      <c r="S31" s="47"/>
      <c r="T31" s="47"/>
      <c r="U31" s="47"/>
    </row>
    <row r="32" spans="2:21" x14ac:dyDescent="0.2">
      <c r="B32" s="47"/>
      <c r="C32" s="724" t="s">
        <v>232</v>
      </c>
      <c r="D32" s="775" t="s">
        <v>66</v>
      </c>
      <c r="E32" s="520" t="s">
        <v>1</v>
      </c>
      <c r="F32" s="498"/>
      <c r="G32" s="498"/>
      <c r="H32" s="498"/>
      <c r="I32" s="498"/>
      <c r="J32" s="499"/>
      <c r="K32" s="740" t="s">
        <v>8</v>
      </c>
      <c r="L32" s="565"/>
      <c r="M32" s="566"/>
      <c r="N32" s="47"/>
      <c r="O32" s="775" t="s">
        <v>66</v>
      </c>
      <c r="P32" s="520" t="s">
        <v>71</v>
      </c>
      <c r="Q32" s="498"/>
      <c r="R32" s="499"/>
      <c r="S32" s="744" t="s">
        <v>72</v>
      </c>
      <c r="T32" s="47"/>
      <c r="U32" s="47"/>
    </row>
    <row r="33" spans="2:21" x14ac:dyDescent="0.2">
      <c r="B33" s="47"/>
      <c r="C33" s="724"/>
      <c r="D33" s="567"/>
      <c r="E33" s="535" t="s">
        <v>352</v>
      </c>
      <c r="F33" s="718"/>
      <c r="G33" s="718"/>
      <c r="H33" s="535" t="s">
        <v>353</v>
      </c>
      <c r="I33" s="718"/>
      <c r="J33" s="513"/>
      <c r="K33" s="741"/>
      <c r="L33" s="742"/>
      <c r="M33" s="743"/>
      <c r="N33" s="47"/>
      <c r="O33" s="567"/>
      <c r="P33" s="719" t="s">
        <v>353</v>
      </c>
      <c r="Q33" s="739"/>
      <c r="R33" s="722"/>
      <c r="S33" s="683"/>
      <c r="T33" s="47"/>
      <c r="U33" s="47"/>
    </row>
    <row r="34" spans="2:21" x14ac:dyDescent="0.2">
      <c r="B34" s="47"/>
      <c r="C34" s="724"/>
      <c r="D34" s="567"/>
      <c r="E34" s="778" t="s">
        <v>354</v>
      </c>
      <c r="F34" s="780" t="s">
        <v>355</v>
      </c>
      <c r="G34" s="782" t="s">
        <v>356</v>
      </c>
      <c r="H34" s="778" t="s">
        <v>3</v>
      </c>
      <c r="I34" s="780" t="s">
        <v>4</v>
      </c>
      <c r="J34" s="782" t="s">
        <v>0</v>
      </c>
      <c r="K34" s="719" t="s">
        <v>70</v>
      </c>
      <c r="L34" s="739"/>
      <c r="M34" s="722"/>
      <c r="N34" s="47"/>
      <c r="O34" s="567"/>
      <c r="P34" s="778" t="s">
        <v>3</v>
      </c>
      <c r="Q34" s="780" t="s">
        <v>4</v>
      </c>
      <c r="R34" s="782" t="s">
        <v>305</v>
      </c>
      <c r="S34" s="870" t="s">
        <v>73</v>
      </c>
      <c r="T34" s="47"/>
      <c r="U34" s="47"/>
    </row>
    <row r="35" spans="2:21" ht="15.9" customHeight="1" x14ac:dyDescent="0.2">
      <c r="B35" s="47"/>
      <c r="C35" s="724"/>
      <c r="D35" s="567"/>
      <c r="E35" s="779"/>
      <c r="F35" s="781"/>
      <c r="G35" s="783"/>
      <c r="H35" s="779"/>
      <c r="I35" s="781"/>
      <c r="J35" s="783"/>
      <c r="K35" s="741"/>
      <c r="L35" s="742"/>
      <c r="M35" s="743"/>
      <c r="N35" s="47"/>
      <c r="O35" s="567"/>
      <c r="P35" s="779"/>
      <c r="Q35" s="781"/>
      <c r="R35" s="783"/>
      <c r="S35" s="793"/>
      <c r="T35" s="47"/>
      <c r="U35" s="47"/>
    </row>
    <row r="36" spans="2:21" ht="15.6" thickBot="1" x14ac:dyDescent="0.25">
      <c r="B36" s="47"/>
      <c r="C36" s="724"/>
      <c r="D36" s="575"/>
      <c r="E36" s="125" t="s">
        <v>314</v>
      </c>
      <c r="F36" s="122" t="s">
        <v>340</v>
      </c>
      <c r="G36" s="124" t="s">
        <v>341</v>
      </c>
      <c r="H36" s="378" t="s">
        <v>314</v>
      </c>
      <c r="I36" s="381" t="s">
        <v>340</v>
      </c>
      <c r="J36" s="379" t="s">
        <v>341</v>
      </c>
      <c r="K36" s="247" t="s">
        <v>58</v>
      </c>
      <c r="L36" s="18" t="s">
        <v>59</v>
      </c>
      <c r="M36" s="253" t="s">
        <v>60</v>
      </c>
      <c r="N36" s="47"/>
      <c r="O36" s="575"/>
      <c r="P36" s="378" t="s">
        <v>314</v>
      </c>
      <c r="Q36" s="381" t="s">
        <v>340</v>
      </c>
      <c r="R36" s="379" t="s">
        <v>341</v>
      </c>
      <c r="S36" s="176" t="s">
        <v>282</v>
      </c>
      <c r="T36" s="47"/>
      <c r="U36" s="47"/>
    </row>
    <row r="37" spans="2:21" ht="15.6" thickTop="1" x14ac:dyDescent="0.2">
      <c r="B37" s="47"/>
      <c r="C37" s="724"/>
      <c r="D37" s="305" t="s">
        <v>189</v>
      </c>
      <c r="E37" s="16">
        <v>-1</v>
      </c>
      <c r="F37" s="15">
        <v>-1</v>
      </c>
      <c r="G37" s="306">
        <v>-1</v>
      </c>
      <c r="H37" s="16">
        <v>15</v>
      </c>
      <c r="I37" s="15">
        <v>1</v>
      </c>
      <c r="J37" s="17">
        <v>4</v>
      </c>
      <c r="K37" s="16">
        <v>15</v>
      </c>
      <c r="L37" s="307">
        <v>17</v>
      </c>
      <c r="M37" s="308">
        <v>17</v>
      </c>
      <c r="N37" s="47"/>
      <c r="O37" s="305" t="s">
        <v>189</v>
      </c>
      <c r="P37" s="16">
        <v>15</v>
      </c>
      <c r="Q37" s="15">
        <v>1</v>
      </c>
      <c r="R37" s="17">
        <v>4</v>
      </c>
      <c r="S37" s="309">
        <v>15</v>
      </c>
      <c r="T37" s="47"/>
      <c r="U37" s="47"/>
    </row>
    <row r="38" spans="2:21" x14ac:dyDescent="0.2">
      <c r="B38" s="47"/>
      <c r="C38" s="724"/>
      <c r="D38" s="150" t="s">
        <v>190</v>
      </c>
      <c r="E38" s="333">
        <v>-1</v>
      </c>
      <c r="F38" s="332">
        <v>-1</v>
      </c>
      <c r="G38" s="335">
        <v>1</v>
      </c>
      <c r="H38" s="333">
        <v>15</v>
      </c>
      <c r="I38" s="332">
        <v>1</v>
      </c>
      <c r="J38" s="334">
        <v>8</v>
      </c>
      <c r="K38" s="333">
        <v>41</v>
      </c>
      <c r="L38" s="172">
        <v>45</v>
      </c>
      <c r="M38" s="173">
        <v>48</v>
      </c>
      <c r="N38" s="47"/>
      <c r="O38" s="273" t="s">
        <v>190</v>
      </c>
      <c r="P38" s="333">
        <v>15</v>
      </c>
      <c r="Q38" s="332">
        <v>1</v>
      </c>
      <c r="R38" s="334">
        <v>8</v>
      </c>
      <c r="S38" s="177">
        <v>41</v>
      </c>
      <c r="T38" s="47"/>
      <c r="U38" s="47"/>
    </row>
    <row r="39" spans="2:21" x14ac:dyDescent="0.2">
      <c r="B39" s="47"/>
      <c r="C39" s="724"/>
      <c r="D39" s="310" t="s">
        <v>191</v>
      </c>
      <c r="E39" s="8">
        <v>-1</v>
      </c>
      <c r="F39" s="20">
        <v>1</v>
      </c>
      <c r="G39" s="7">
        <v>-1</v>
      </c>
      <c r="H39" s="8">
        <v>15</v>
      </c>
      <c r="I39" s="20">
        <v>3</v>
      </c>
      <c r="J39" s="9">
        <v>4</v>
      </c>
      <c r="K39" s="8">
        <v>33</v>
      </c>
      <c r="L39" s="311">
        <v>29</v>
      </c>
      <c r="M39" s="312">
        <v>29</v>
      </c>
      <c r="N39" s="47"/>
      <c r="O39" s="310" t="s">
        <v>191</v>
      </c>
      <c r="P39" s="8">
        <v>15</v>
      </c>
      <c r="Q39" s="20">
        <v>3</v>
      </c>
      <c r="R39" s="9">
        <v>4</v>
      </c>
      <c r="S39" s="313">
        <v>33</v>
      </c>
      <c r="T39" s="47"/>
      <c r="U39" s="47"/>
    </row>
    <row r="40" spans="2:21" x14ac:dyDescent="0.2">
      <c r="B40" s="47"/>
      <c r="C40" s="724"/>
      <c r="D40" s="150" t="s">
        <v>192</v>
      </c>
      <c r="E40" s="333">
        <v>-1</v>
      </c>
      <c r="F40" s="332">
        <v>1</v>
      </c>
      <c r="G40" s="335">
        <v>1</v>
      </c>
      <c r="H40" s="333">
        <v>15</v>
      </c>
      <c r="I40" s="332">
        <v>3</v>
      </c>
      <c r="J40" s="334">
        <v>8</v>
      </c>
      <c r="K40" s="333">
        <v>126</v>
      </c>
      <c r="L40" s="172">
        <v>134</v>
      </c>
      <c r="M40" s="173">
        <v>142</v>
      </c>
      <c r="N40" s="47"/>
      <c r="O40" s="273" t="s">
        <v>192</v>
      </c>
      <c r="P40" s="333">
        <v>15</v>
      </c>
      <c r="Q40" s="332">
        <v>3</v>
      </c>
      <c r="R40" s="334">
        <v>8</v>
      </c>
      <c r="S40" s="177">
        <v>126</v>
      </c>
      <c r="T40" s="47"/>
      <c r="U40" s="47"/>
    </row>
    <row r="41" spans="2:21" x14ac:dyDescent="0.2">
      <c r="B41" s="47"/>
      <c r="C41" s="724"/>
      <c r="D41" s="310" t="s">
        <v>193</v>
      </c>
      <c r="E41" s="8">
        <v>1</v>
      </c>
      <c r="F41" s="20">
        <v>-1</v>
      </c>
      <c r="G41" s="7">
        <v>-1</v>
      </c>
      <c r="H41" s="8">
        <v>45</v>
      </c>
      <c r="I41" s="20">
        <v>1</v>
      </c>
      <c r="J41" s="9">
        <v>4</v>
      </c>
      <c r="K41" s="8">
        <v>27</v>
      </c>
      <c r="L41" s="311">
        <v>29</v>
      </c>
      <c r="M41" s="312">
        <v>34</v>
      </c>
      <c r="N41" s="47"/>
      <c r="O41" s="310" t="s">
        <v>193</v>
      </c>
      <c r="P41" s="8">
        <v>45</v>
      </c>
      <c r="Q41" s="20">
        <v>1</v>
      </c>
      <c r="R41" s="9">
        <v>4</v>
      </c>
      <c r="S41" s="313">
        <v>27</v>
      </c>
      <c r="T41" s="47"/>
      <c r="U41" s="47"/>
    </row>
    <row r="42" spans="2:21" x14ac:dyDescent="0.2">
      <c r="B42" s="47"/>
      <c r="C42" s="724"/>
      <c r="D42" s="150" t="s">
        <v>194</v>
      </c>
      <c r="E42" s="333">
        <v>1</v>
      </c>
      <c r="F42" s="332">
        <v>-1</v>
      </c>
      <c r="G42" s="335">
        <v>1</v>
      </c>
      <c r="H42" s="333">
        <v>45</v>
      </c>
      <c r="I42" s="332">
        <v>1</v>
      </c>
      <c r="J42" s="334">
        <v>8</v>
      </c>
      <c r="K42" s="333">
        <v>166</v>
      </c>
      <c r="L42" s="172">
        <v>178</v>
      </c>
      <c r="M42" s="173">
        <v>158</v>
      </c>
      <c r="N42" s="47"/>
      <c r="O42" s="273" t="s">
        <v>194</v>
      </c>
      <c r="P42" s="333">
        <v>45</v>
      </c>
      <c r="Q42" s="332">
        <v>1</v>
      </c>
      <c r="R42" s="334">
        <v>8</v>
      </c>
      <c r="S42" s="177">
        <v>166</v>
      </c>
      <c r="T42" s="47"/>
      <c r="U42" s="47"/>
    </row>
    <row r="43" spans="2:21" x14ac:dyDescent="0.2">
      <c r="B43" s="47"/>
      <c r="C43" s="724"/>
      <c r="D43" s="310" t="s">
        <v>195</v>
      </c>
      <c r="E43" s="8">
        <v>1</v>
      </c>
      <c r="F43" s="20">
        <v>1</v>
      </c>
      <c r="G43" s="7">
        <v>-1</v>
      </c>
      <c r="H43" s="8">
        <v>45</v>
      </c>
      <c r="I43" s="20">
        <v>3</v>
      </c>
      <c r="J43" s="9">
        <v>4</v>
      </c>
      <c r="K43" s="8">
        <v>157</v>
      </c>
      <c r="L43" s="311">
        <v>135</v>
      </c>
      <c r="M43" s="312">
        <v>147</v>
      </c>
      <c r="N43" s="47"/>
      <c r="O43" s="310" t="s">
        <v>195</v>
      </c>
      <c r="P43" s="8">
        <v>45</v>
      </c>
      <c r="Q43" s="20">
        <v>3</v>
      </c>
      <c r="R43" s="9">
        <v>4</v>
      </c>
      <c r="S43" s="313">
        <v>157</v>
      </c>
      <c r="T43" s="47"/>
      <c r="U43" s="47"/>
    </row>
    <row r="44" spans="2:21" x14ac:dyDescent="0.2">
      <c r="B44" s="47"/>
      <c r="C44" s="724"/>
      <c r="D44" s="150" t="s">
        <v>196</v>
      </c>
      <c r="E44" s="333">
        <v>1</v>
      </c>
      <c r="F44" s="332">
        <v>1</v>
      </c>
      <c r="G44" s="335">
        <v>1</v>
      </c>
      <c r="H44" s="333">
        <v>45</v>
      </c>
      <c r="I44" s="332">
        <v>3</v>
      </c>
      <c r="J44" s="334">
        <v>8</v>
      </c>
      <c r="K44" s="333">
        <v>1060</v>
      </c>
      <c r="L44" s="172">
        <v>987</v>
      </c>
      <c r="M44" s="173">
        <v>940</v>
      </c>
      <c r="N44" s="47"/>
      <c r="O44" s="273" t="s">
        <v>196</v>
      </c>
      <c r="P44" s="333">
        <v>45</v>
      </c>
      <c r="Q44" s="332">
        <v>3</v>
      </c>
      <c r="R44" s="334">
        <v>8</v>
      </c>
      <c r="S44" s="177">
        <v>1060</v>
      </c>
      <c r="T44" s="47"/>
      <c r="U44" s="47"/>
    </row>
    <row r="45" spans="2:21" x14ac:dyDescent="0.2">
      <c r="B45" s="47"/>
      <c r="C45" s="724"/>
      <c r="D45" s="310" t="s">
        <v>197</v>
      </c>
      <c r="E45" s="357">
        <v>-1.6817928310000001</v>
      </c>
      <c r="F45" s="20">
        <v>0</v>
      </c>
      <c r="G45" s="358">
        <v>0</v>
      </c>
      <c r="H45" s="359">
        <v>4.7731500000000011</v>
      </c>
      <c r="I45" s="20">
        <v>2</v>
      </c>
      <c r="J45" s="9">
        <v>6</v>
      </c>
      <c r="K45" s="8">
        <v>35</v>
      </c>
      <c r="L45" s="311">
        <v>31</v>
      </c>
      <c r="M45" s="312">
        <v>31</v>
      </c>
      <c r="N45" s="401" t="s">
        <v>175</v>
      </c>
      <c r="O45" s="310" t="s">
        <v>197</v>
      </c>
      <c r="P45" s="359">
        <v>4.7731500000000011</v>
      </c>
      <c r="Q45" s="20">
        <v>2</v>
      </c>
      <c r="R45" s="9">
        <v>6</v>
      </c>
      <c r="S45" s="313">
        <v>35</v>
      </c>
      <c r="T45" s="47"/>
      <c r="U45" s="47"/>
    </row>
    <row r="46" spans="2:21" x14ac:dyDescent="0.2">
      <c r="B46" s="47"/>
      <c r="C46" s="724"/>
      <c r="D46" s="150" t="s">
        <v>198</v>
      </c>
      <c r="E46" s="360">
        <v>1.6817928310000001</v>
      </c>
      <c r="F46" s="332">
        <v>0</v>
      </c>
      <c r="G46" s="337">
        <v>0</v>
      </c>
      <c r="H46" s="361">
        <v>55.226849999999999</v>
      </c>
      <c r="I46" s="332">
        <v>2</v>
      </c>
      <c r="J46" s="334">
        <v>6</v>
      </c>
      <c r="K46" s="333">
        <v>938</v>
      </c>
      <c r="L46" s="172">
        <v>656</v>
      </c>
      <c r="M46" s="173">
        <v>730</v>
      </c>
      <c r="N46" s="401" t="s">
        <v>174</v>
      </c>
      <c r="O46" s="273" t="s">
        <v>198</v>
      </c>
      <c r="P46" s="361">
        <v>55.226849999999999</v>
      </c>
      <c r="Q46" s="332">
        <v>2</v>
      </c>
      <c r="R46" s="334">
        <v>6</v>
      </c>
      <c r="S46" s="177">
        <v>938</v>
      </c>
      <c r="T46" s="47"/>
      <c r="U46" s="47"/>
    </row>
    <row r="47" spans="2:21" x14ac:dyDescent="0.2">
      <c r="B47" s="47"/>
      <c r="C47" s="724"/>
      <c r="D47" s="310" t="s">
        <v>199</v>
      </c>
      <c r="E47" s="310">
        <v>0</v>
      </c>
      <c r="F47" s="362">
        <v>-1.6817928310000001</v>
      </c>
      <c r="G47" s="358">
        <v>0</v>
      </c>
      <c r="H47" s="8">
        <v>30</v>
      </c>
      <c r="I47" s="363">
        <v>0.3182100000000001</v>
      </c>
      <c r="J47" s="9">
        <v>6</v>
      </c>
      <c r="K47" s="8">
        <v>23</v>
      </c>
      <c r="L47" s="311">
        <v>24</v>
      </c>
      <c r="M47" s="312">
        <v>25</v>
      </c>
      <c r="N47" s="47"/>
      <c r="O47" s="310" t="s">
        <v>199</v>
      </c>
      <c r="P47" s="8">
        <v>30</v>
      </c>
      <c r="Q47" s="363">
        <v>0.3182100000000001</v>
      </c>
      <c r="R47" s="9">
        <v>6</v>
      </c>
      <c r="S47" s="313">
        <v>23</v>
      </c>
      <c r="T47" s="47"/>
      <c r="U47" s="47"/>
    </row>
    <row r="48" spans="2:21" x14ac:dyDescent="0.2">
      <c r="B48" s="47"/>
      <c r="C48" s="724"/>
      <c r="D48" s="150" t="s">
        <v>200</v>
      </c>
      <c r="E48" s="340">
        <v>0</v>
      </c>
      <c r="F48" s="364">
        <v>1.6817928310000001</v>
      </c>
      <c r="G48" s="337">
        <v>0</v>
      </c>
      <c r="H48" s="333">
        <v>30</v>
      </c>
      <c r="I48" s="338">
        <v>3.6817899999999999</v>
      </c>
      <c r="J48" s="334">
        <v>6</v>
      </c>
      <c r="K48" s="333">
        <v>387</v>
      </c>
      <c r="L48" s="172">
        <v>319</v>
      </c>
      <c r="M48" s="173">
        <v>404</v>
      </c>
      <c r="N48" s="47"/>
      <c r="O48" s="273" t="s">
        <v>200</v>
      </c>
      <c r="P48" s="333">
        <v>30</v>
      </c>
      <c r="Q48" s="338">
        <v>3.6817899999999999</v>
      </c>
      <c r="R48" s="334">
        <v>6</v>
      </c>
      <c r="S48" s="177">
        <v>387</v>
      </c>
      <c r="T48" s="47"/>
      <c r="U48" s="47"/>
    </row>
    <row r="49" spans="2:21" x14ac:dyDescent="0.2">
      <c r="B49" s="47"/>
      <c r="C49" s="724"/>
      <c r="D49" s="310" t="s">
        <v>201</v>
      </c>
      <c r="E49" s="310">
        <v>0</v>
      </c>
      <c r="F49" s="20">
        <v>0</v>
      </c>
      <c r="G49" s="365">
        <v>-1.6817928310000001</v>
      </c>
      <c r="H49" s="8">
        <v>30</v>
      </c>
      <c r="I49" s="20">
        <v>2</v>
      </c>
      <c r="J49" s="366">
        <v>2.6364200000000002</v>
      </c>
      <c r="K49" s="8">
        <v>22</v>
      </c>
      <c r="L49" s="311">
        <v>22</v>
      </c>
      <c r="M49" s="312">
        <v>20</v>
      </c>
      <c r="N49" s="47"/>
      <c r="O49" s="310" t="s">
        <v>201</v>
      </c>
      <c r="P49" s="8">
        <v>30</v>
      </c>
      <c r="Q49" s="20">
        <v>2</v>
      </c>
      <c r="R49" s="366">
        <v>2.6364200000000002</v>
      </c>
      <c r="S49" s="313">
        <v>22</v>
      </c>
      <c r="T49" s="47"/>
      <c r="U49" s="47"/>
    </row>
    <row r="50" spans="2:21" x14ac:dyDescent="0.2">
      <c r="B50" s="47"/>
      <c r="C50" s="724"/>
      <c r="D50" s="150" t="s">
        <v>202</v>
      </c>
      <c r="E50" s="340">
        <v>0</v>
      </c>
      <c r="F50" s="332">
        <v>0</v>
      </c>
      <c r="G50" s="367">
        <v>1.6817928310000001</v>
      </c>
      <c r="H50" s="333">
        <v>30</v>
      </c>
      <c r="I50" s="332">
        <v>2</v>
      </c>
      <c r="J50" s="35">
        <v>9.3635799999999989</v>
      </c>
      <c r="K50" s="333">
        <v>227</v>
      </c>
      <c r="L50" s="172">
        <v>224</v>
      </c>
      <c r="M50" s="173">
        <v>260</v>
      </c>
      <c r="N50" s="47"/>
      <c r="O50" s="273" t="s">
        <v>202</v>
      </c>
      <c r="P50" s="333">
        <v>30</v>
      </c>
      <c r="Q50" s="332">
        <v>2</v>
      </c>
      <c r="R50" s="35">
        <v>9.3635799999999989</v>
      </c>
      <c r="S50" s="177">
        <v>227</v>
      </c>
      <c r="T50" s="47"/>
      <c r="U50" s="47"/>
    </row>
    <row r="51" spans="2:21" x14ac:dyDescent="0.2">
      <c r="B51" s="47"/>
      <c r="C51" s="724"/>
      <c r="D51" s="310" t="s">
        <v>203</v>
      </c>
      <c r="E51" s="8">
        <v>0</v>
      </c>
      <c r="F51" s="20">
        <v>0</v>
      </c>
      <c r="G51" s="7">
        <v>0</v>
      </c>
      <c r="H51" s="8">
        <v>30</v>
      </c>
      <c r="I51" s="20">
        <v>2</v>
      </c>
      <c r="J51" s="9">
        <v>6</v>
      </c>
      <c r="K51" s="8">
        <v>69</v>
      </c>
      <c r="L51" s="311">
        <v>75</v>
      </c>
      <c r="M51" s="312">
        <v>69</v>
      </c>
      <c r="N51" s="47"/>
      <c r="O51" s="310" t="s">
        <v>203</v>
      </c>
      <c r="P51" s="8">
        <v>30</v>
      </c>
      <c r="Q51" s="20">
        <v>2</v>
      </c>
      <c r="R51" s="9">
        <v>6</v>
      </c>
      <c r="S51" s="313">
        <v>69</v>
      </c>
      <c r="T51" s="47"/>
      <c r="U51" s="47"/>
    </row>
    <row r="52" spans="2:21" ht="15.6" thickBot="1" x14ac:dyDescent="0.25">
      <c r="B52" s="47"/>
      <c r="C52" s="724"/>
      <c r="D52" s="151" t="s">
        <v>204</v>
      </c>
      <c r="E52" s="339">
        <v>0</v>
      </c>
      <c r="F52" s="243">
        <v>0</v>
      </c>
      <c r="G52" s="152">
        <v>0</v>
      </c>
      <c r="H52" s="339">
        <v>30</v>
      </c>
      <c r="I52" s="243">
        <v>2</v>
      </c>
      <c r="J52" s="244">
        <v>6</v>
      </c>
      <c r="K52" s="339">
        <v>75</v>
      </c>
      <c r="L52" s="174">
        <v>81</v>
      </c>
      <c r="M52" s="175">
        <v>77</v>
      </c>
      <c r="N52" s="47"/>
      <c r="O52" s="274" t="s">
        <v>204</v>
      </c>
      <c r="P52" s="339">
        <v>30</v>
      </c>
      <c r="Q52" s="243">
        <v>2</v>
      </c>
      <c r="R52" s="244">
        <v>6</v>
      </c>
      <c r="S52" s="178">
        <v>75</v>
      </c>
      <c r="T52" s="47"/>
      <c r="U52" s="47"/>
    </row>
    <row r="53" spans="2:21" ht="15.6" x14ac:dyDescent="0.2">
      <c r="B53" s="47"/>
      <c r="C53" s="47"/>
      <c r="D53" s="47"/>
      <c r="E53" s="47"/>
      <c r="F53" s="47"/>
      <c r="G53" s="47"/>
      <c r="H53" s="47"/>
      <c r="I53" s="47"/>
      <c r="J53" s="372"/>
      <c r="K53" s="372"/>
      <c r="L53" s="823"/>
      <c r="M53" s="823"/>
      <c r="N53" s="372"/>
      <c r="O53" s="372"/>
      <c r="P53" s="47"/>
      <c r="Q53" s="47"/>
      <c r="R53" s="47"/>
      <c r="S53" s="47"/>
      <c r="T53" s="47"/>
      <c r="U53" s="47"/>
    </row>
    <row r="54" spans="2:21" ht="15.6" x14ac:dyDescent="0.2">
      <c r="B54" s="47"/>
      <c r="C54" s="47"/>
      <c r="D54" s="47"/>
      <c r="E54" s="47"/>
      <c r="F54" s="47"/>
      <c r="G54" s="47"/>
      <c r="H54" s="47"/>
      <c r="I54" s="47"/>
      <c r="J54" s="372"/>
      <c r="K54" s="372"/>
      <c r="L54" s="372"/>
      <c r="M54" s="372"/>
      <c r="N54" s="372"/>
      <c r="O54" s="372"/>
      <c r="P54" s="47"/>
      <c r="Q54" s="47"/>
      <c r="R54" s="47"/>
      <c r="S54" s="47"/>
      <c r="T54" s="47"/>
      <c r="U54" s="47"/>
    </row>
    <row r="55" spans="2:21" ht="19.2" thickBot="1" x14ac:dyDescent="0.25">
      <c r="B55" s="47"/>
      <c r="C55" s="47"/>
      <c r="D55" s="391" t="s">
        <v>179</v>
      </c>
      <c r="E55" s="47"/>
      <c r="F55" s="47"/>
      <c r="G55" s="47"/>
      <c r="H55" s="47"/>
      <c r="I55" s="47"/>
      <c r="J55" s="372"/>
      <c r="K55" s="372"/>
      <c r="L55" s="372"/>
      <c r="M55" s="372"/>
      <c r="N55" s="372"/>
      <c r="O55" s="372"/>
      <c r="P55" s="47"/>
      <c r="Q55" s="47"/>
      <c r="R55" s="47"/>
      <c r="S55" s="47"/>
      <c r="T55" s="47"/>
      <c r="U55" s="47"/>
    </row>
    <row r="56" spans="2:21" ht="15.9" customHeight="1" x14ac:dyDescent="0.2">
      <c r="B56" s="47"/>
      <c r="C56" s="724" t="s">
        <v>227</v>
      </c>
      <c r="D56" s="775" t="s">
        <v>66</v>
      </c>
      <c r="E56" s="520" t="s">
        <v>71</v>
      </c>
      <c r="F56" s="498"/>
      <c r="G56" s="499"/>
      <c r="H56" s="47"/>
      <c r="I56" s="47"/>
      <c r="J56" s="520" t="s">
        <v>78</v>
      </c>
      <c r="K56" s="498"/>
      <c r="L56" s="499"/>
      <c r="M56" s="47"/>
      <c r="N56" s="520" t="s">
        <v>79</v>
      </c>
      <c r="O56" s="498"/>
      <c r="P56" s="499"/>
      <c r="Q56" s="47"/>
      <c r="R56" s="763" t="s">
        <v>80</v>
      </c>
      <c r="S56" s="875"/>
      <c r="T56" s="764"/>
      <c r="U56" s="47"/>
    </row>
    <row r="57" spans="2:21" ht="15.9" customHeight="1" x14ac:dyDescent="0.2">
      <c r="B57" s="47"/>
      <c r="C57" s="724"/>
      <c r="D57" s="567"/>
      <c r="E57" s="871" t="s">
        <v>3</v>
      </c>
      <c r="F57" s="872" t="s">
        <v>4</v>
      </c>
      <c r="G57" s="873" t="s">
        <v>305</v>
      </c>
      <c r="H57" s="47"/>
      <c r="I57" s="47"/>
      <c r="J57" s="871" t="s">
        <v>3</v>
      </c>
      <c r="K57" s="872" t="s">
        <v>4</v>
      </c>
      <c r="L57" s="873" t="s">
        <v>305</v>
      </c>
      <c r="M57" s="47"/>
      <c r="N57" s="871" t="s">
        <v>3</v>
      </c>
      <c r="O57" s="872" t="s">
        <v>4</v>
      </c>
      <c r="P57" s="873" t="s">
        <v>305</v>
      </c>
      <c r="Q57" s="47"/>
      <c r="R57" s="876" t="s">
        <v>3</v>
      </c>
      <c r="S57" s="878" t="s">
        <v>4</v>
      </c>
      <c r="T57" s="880" t="s">
        <v>305</v>
      </c>
      <c r="U57" s="47"/>
    </row>
    <row r="58" spans="2:21" ht="15.9" customHeight="1" x14ac:dyDescent="0.2">
      <c r="B58" s="47"/>
      <c r="C58" s="724"/>
      <c r="D58" s="567"/>
      <c r="E58" s="779"/>
      <c r="F58" s="781"/>
      <c r="G58" s="783"/>
      <c r="H58" s="47"/>
      <c r="I58" s="47"/>
      <c r="J58" s="779"/>
      <c r="K58" s="781"/>
      <c r="L58" s="783"/>
      <c r="M58" s="47"/>
      <c r="N58" s="779"/>
      <c r="O58" s="781"/>
      <c r="P58" s="783"/>
      <c r="Q58" s="47"/>
      <c r="R58" s="877"/>
      <c r="S58" s="879"/>
      <c r="T58" s="881"/>
      <c r="U58" s="47"/>
    </row>
    <row r="59" spans="2:21" ht="16.5" customHeight="1" thickBot="1" x14ac:dyDescent="0.25">
      <c r="B59" s="47"/>
      <c r="C59" s="724"/>
      <c r="D59" s="575"/>
      <c r="E59" s="378" t="s">
        <v>314</v>
      </c>
      <c r="F59" s="381" t="s">
        <v>340</v>
      </c>
      <c r="G59" s="382" t="s">
        <v>341</v>
      </c>
      <c r="H59" s="47"/>
      <c r="I59" s="47"/>
      <c r="J59" s="378" t="s">
        <v>314</v>
      </c>
      <c r="K59" s="381" t="s">
        <v>340</v>
      </c>
      <c r="L59" s="382" t="s">
        <v>341</v>
      </c>
      <c r="M59" s="47"/>
      <c r="N59" s="378" t="s">
        <v>314</v>
      </c>
      <c r="O59" s="381" t="s">
        <v>340</v>
      </c>
      <c r="P59" s="382" t="s">
        <v>341</v>
      </c>
      <c r="Q59" s="47"/>
      <c r="R59" s="202" t="s">
        <v>336</v>
      </c>
      <c r="S59" s="207" t="s">
        <v>333</v>
      </c>
      <c r="T59" s="208" t="s">
        <v>330</v>
      </c>
      <c r="U59" s="47"/>
    </row>
    <row r="60" spans="2:21" ht="16.5" customHeight="1" thickTop="1" x14ac:dyDescent="0.2">
      <c r="B60" s="47"/>
      <c r="C60" s="724"/>
      <c r="D60" s="305" t="s">
        <v>189</v>
      </c>
      <c r="E60" s="16">
        <v>15</v>
      </c>
      <c r="F60" s="15">
        <v>1</v>
      </c>
      <c r="G60" s="17">
        <v>4</v>
      </c>
      <c r="H60" s="47"/>
      <c r="I60" s="47"/>
      <c r="J60" s="384">
        <f>AVERAGE($E$60:$E$75)</f>
        <v>30</v>
      </c>
      <c r="K60" s="315">
        <f>AVERAGE($F$60:$F$75)</f>
        <v>2</v>
      </c>
      <c r="L60" s="385">
        <f>AVERAGE($G$60:$G$75)</f>
        <v>6</v>
      </c>
      <c r="M60" s="47"/>
      <c r="N60" s="314">
        <f>E60-J60</f>
        <v>-15</v>
      </c>
      <c r="O60" s="315">
        <f t="shared" ref="O60:P60" si="0">F60-K60</f>
        <v>-1</v>
      </c>
      <c r="P60" s="316">
        <f t="shared" si="0"/>
        <v>-2</v>
      </c>
      <c r="Q60" s="47"/>
      <c r="R60" s="314">
        <f>N60^2</f>
        <v>225</v>
      </c>
      <c r="S60" s="315">
        <f t="shared" ref="S60:T60" si="1">O60^2</f>
        <v>1</v>
      </c>
      <c r="T60" s="316">
        <f t="shared" si="1"/>
        <v>4</v>
      </c>
      <c r="U60" s="47"/>
    </row>
    <row r="61" spans="2:21" ht="15.9" customHeight="1" x14ac:dyDescent="0.2">
      <c r="B61" s="47"/>
      <c r="C61" s="724"/>
      <c r="D61" s="292" t="s">
        <v>190</v>
      </c>
      <c r="E61" s="380">
        <v>15</v>
      </c>
      <c r="F61" s="376">
        <v>1</v>
      </c>
      <c r="G61" s="377">
        <v>8</v>
      </c>
      <c r="H61" s="47"/>
      <c r="I61" s="47"/>
      <c r="J61" s="295">
        <f t="shared" ref="J61:J75" si="2">AVERAGE($E$60:$E$75)</f>
        <v>30</v>
      </c>
      <c r="K61" s="180">
        <f t="shared" ref="K61:K75" si="3">AVERAGE($F$60:$F$75)</f>
        <v>2</v>
      </c>
      <c r="L61" s="296">
        <f t="shared" ref="L61:L75" si="4">AVERAGE($G$60:$G$75)</f>
        <v>6</v>
      </c>
      <c r="M61" s="47"/>
      <c r="N61" s="295">
        <f>E61-J61</f>
        <v>-15</v>
      </c>
      <c r="O61" s="180">
        <f>F61-K61</f>
        <v>-1</v>
      </c>
      <c r="P61" s="296">
        <f>G61-L61</f>
        <v>2</v>
      </c>
      <c r="Q61" s="47"/>
      <c r="R61" s="295">
        <f t="shared" ref="R61:R75" si="5">N61^2</f>
        <v>225</v>
      </c>
      <c r="S61" s="180">
        <f t="shared" ref="S61:S75" si="6">O61^2</f>
        <v>1</v>
      </c>
      <c r="T61" s="296">
        <f t="shared" ref="T61:T75" si="7">P61^2</f>
        <v>4</v>
      </c>
      <c r="U61" s="47"/>
    </row>
    <row r="62" spans="2:21" ht="15.9" customHeight="1" x14ac:dyDescent="0.2">
      <c r="B62" s="47"/>
      <c r="C62" s="724"/>
      <c r="D62" s="310" t="s">
        <v>191</v>
      </c>
      <c r="E62" s="8">
        <v>15</v>
      </c>
      <c r="F62" s="20">
        <v>3</v>
      </c>
      <c r="G62" s="9">
        <v>4</v>
      </c>
      <c r="H62" s="47"/>
      <c r="I62" s="47"/>
      <c r="J62" s="317">
        <f t="shared" si="2"/>
        <v>30</v>
      </c>
      <c r="K62" s="318">
        <f t="shared" si="3"/>
        <v>2</v>
      </c>
      <c r="L62" s="319">
        <f t="shared" si="4"/>
        <v>6</v>
      </c>
      <c r="M62" s="47"/>
      <c r="N62" s="317">
        <f t="shared" ref="N62:N75" si="8">E62-J62</f>
        <v>-15</v>
      </c>
      <c r="O62" s="318">
        <f t="shared" ref="O62:O75" si="9">F62-K62</f>
        <v>1</v>
      </c>
      <c r="P62" s="319">
        <f t="shared" ref="P62:P75" si="10">G62-L62</f>
        <v>-2</v>
      </c>
      <c r="Q62" s="47"/>
      <c r="R62" s="317">
        <f t="shared" si="5"/>
        <v>225</v>
      </c>
      <c r="S62" s="318">
        <f t="shared" si="6"/>
        <v>1</v>
      </c>
      <c r="T62" s="319">
        <f t="shared" si="7"/>
        <v>4</v>
      </c>
      <c r="U62" s="47"/>
    </row>
    <row r="63" spans="2:21" ht="15.9" customHeight="1" x14ac:dyDescent="0.2">
      <c r="B63" s="47"/>
      <c r="C63" s="724"/>
      <c r="D63" s="292" t="s">
        <v>192</v>
      </c>
      <c r="E63" s="380">
        <v>15</v>
      </c>
      <c r="F63" s="376">
        <v>3</v>
      </c>
      <c r="G63" s="377">
        <v>8</v>
      </c>
      <c r="H63" s="47"/>
      <c r="I63" s="47"/>
      <c r="J63" s="295">
        <f t="shared" si="2"/>
        <v>30</v>
      </c>
      <c r="K63" s="180">
        <f t="shared" si="3"/>
        <v>2</v>
      </c>
      <c r="L63" s="296">
        <f t="shared" si="4"/>
        <v>6</v>
      </c>
      <c r="M63" s="47"/>
      <c r="N63" s="295">
        <f t="shared" si="8"/>
        <v>-15</v>
      </c>
      <c r="O63" s="180">
        <f t="shared" si="9"/>
        <v>1</v>
      </c>
      <c r="P63" s="296">
        <f t="shared" si="10"/>
        <v>2</v>
      </c>
      <c r="Q63" s="47"/>
      <c r="R63" s="295">
        <f t="shared" si="5"/>
        <v>225</v>
      </c>
      <c r="S63" s="180">
        <f t="shared" si="6"/>
        <v>1</v>
      </c>
      <c r="T63" s="296">
        <f t="shared" si="7"/>
        <v>4</v>
      </c>
      <c r="U63" s="47"/>
    </row>
    <row r="64" spans="2:21" ht="15.9" customHeight="1" x14ac:dyDescent="0.2">
      <c r="B64" s="47"/>
      <c r="C64" s="724"/>
      <c r="D64" s="310" t="s">
        <v>193</v>
      </c>
      <c r="E64" s="8">
        <v>45</v>
      </c>
      <c r="F64" s="20">
        <v>1</v>
      </c>
      <c r="G64" s="9">
        <v>4</v>
      </c>
      <c r="H64" s="47"/>
      <c r="I64" s="47"/>
      <c r="J64" s="317">
        <f t="shared" si="2"/>
        <v>30</v>
      </c>
      <c r="K64" s="318">
        <f t="shared" si="3"/>
        <v>2</v>
      </c>
      <c r="L64" s="319">
        <f t="shared" si="4"/>
        <v>6</v>
      </c>
      <c r="M64" s="47"/>
      <c r="N64" s="317">
        <f t="shared" si="8"/>
        <v>15</v>
      </c>
      <c r="O64" s="318">
        <f t="shared" si="9"/>
        <v>-1</v>
      </c>
      <c r="P64" s="319">
        <f t="shared" si="10"/>
        <v>-2</v>
      </c>
      <c r="Q64" s="47"/>
      <c r="R64" s="317">
        <f t="shared" si="5"/>
        <v>225</v>
      </c>
      <c r="S64" s="318">
        <f t="shared" si="6"/>
        <v>1</v>
      </c>
      <c r="T64" s="319">
        <f t="shared" si="7"/>
        <v>4</v>
      </c>
      <c r="U64" s="47"/>
    </row>
    <row r="65" spans="2:21" ht="15.9" customHeight="1" x14ac:dyDescent="0.2">
      <c r="B65" s="47"/>
      <c r="C65" s="724"/>
      <c r="D65" s="292" t="s">
        <v>194</v>
      </c>
      <c r="E65" s="380">
        <v>45</v>
      </c>
      <c r="F65" s="376">
        <v>1</v>
      </c>
      <c r="G65" s="377">
        <v>8</v>
      </c>
      <c r="H65" s="47"/>
      <c r="I65" s="47"/>
      <c r="J65" s="295">
        <f t="shared" si="2"/>
        <v>30</v>
      </c>
      <c r="K65" s="180">
        <f t="shared" si="3"/>
        <v>2</v>
      </c>
      <c r="L65" s="296">
        <f t="shared" si="4"/>
        <v>6</v>
      </c>
      <c r="M65" s="47"/>
      <c r="N65" s="295">
        <f t="shared" si="8"/>
        <v>15</v>
      </c>
      <c r="O65" s="180">
        <f t="shared" si="9"/>
        <v>-1</v>
      </c>
      <c r="P65" s="296">
        <f t="shared" si="10"/>
        <v>2</v>
      </c>
      <c r="Q65" s="47"/>
      <c r="R65" s="295">
        <f t="shared" si="5"/>
        <v>225</v>
      </c>
      <c r="S65" s="180">
        <f t="shared" si="6"/>
        <v>1</v>
      </c>
      <c r="T65" s="296">
        <f t="shared" si="7"/>
        <v>4</v>
      </c>
      <c r="U65" s="47"/>
    </row>
    <row r="66" spans="2:21" ht="15.9" customHeight="1" x14ac:dyDescent="0.2">
      <c r="B66" s="47"/>
      <c r="C66" s="724"/>
      <c r="D66" s="310" t="s">
        <v>195</v>
      </c>
      <c r="E66" s="8">
        <v>45</v>
      </c>
      <c r="F66" s="20">
        <v>3</v>
      </c>
      <c r="G66" s="9">
        <v>4</v>
      </c>
      <c r="H66" s="47"/>
      <c r="I66" s="47"/>
      <c r="J66" s="317">
        <f t="shared" si="2"/>
        <v>30</v>
      </c>
      <c r="K66" s="318">
        <f t="shared" si="3"/>
        <v>2</v>
      </c>
      <c r="L66" s="319">
        <f t="shared" si="4"/>
        <v>6</v>
      </c>
      <c r="M66" s="47"/>
      <c r="N66" s="317">
        <f t="shared" si="8"/>
        <v>15</v>
      </c>
      <c r="O66" s="318">
        <f t="shared" si="9"/>
        <v>1</v>
      </c>
      <c r="P66" s="319">
        <f t="shared" si="10"/>
        <v>-2</v>
      </c>
      <c r="Q66" s="47"/>
      <c r="R66" s="317">
        <f t="shared" si="5"/>
        <v>225</v>
      </c>
      <c r="S66" s="318">
        <f t="shared" si="6"/>
        <v>1</v>
      </c>
      <c r="T66" s="319">
        <f t="shared" si="7"/>
        <v>4</v>
      </c>
      <c r="U66" s="47"/>
    </row>
    <row r="67" spans="2:21" ht="15.9" customHeight="1" x14ac:dyDescent="0.2">
      <c r="B67" s="47"/>
      <c r="C67" s="724"/>
      <c r="D67" s="292" t="s">
        <v>196</v>
      </c>
      <c r="E67" s="380">
        <v>45</v>
      </c>
      <c r="F67" s="376">
        <v>3</v>
      </c>
      <c r="G67" s="377">
        <v>8</v>
      </c>
      <c r="H67" s="47"/>
      <c r="I67" s="47"/>
      <c r="J67" s="295">
        <f t="shared" si="2"/>
        <v>30</v>
      </c>
      <c r="K67" s="180">
        <f t="shared" si="3"/>
        <v>2</v>
      </c>
      <c r="L67" s="296">
        <f t="shared" si="4"/>
        <v>6</v>
      </c>
      <c r="M67" s="47"/>
      <c r="N67" s="295">
        <f t="shared" si="8"/>
        <v>15</v>
      </c>
      <c r="O67" s="180">
        <f t="shared" si="9"/>
        <v>1</v>
      </c>
      <c r="P67" s="296">
        <f t="shared" si="10"/>
        <v>2</v>
      </c>
      <c r="Q67" s="47"/>
      <c r="R67" s="295">
        <f t="shared" si="5"/>
        <v>225</v>
      </c>
      <c r="S67" s="180">
        <f t="shared" si="6"/>
        <v>1</v>
      </c>
      <c r="T67" s="296">
        <f t="shared" si="7"/>
        <v>4</v>
      </c>
      <c r="U67" s="47"/>
    </row>
    <row r="68" spans="2:21" x14ac:dyDescent="0.2">
      <c r="B68" s="47"/>
      <c r="C68" s="724"/>
      <c r="D68" s="310" t="s">
        <v>197</v>
      </c>
      <c r="E68" s="359">
        <v>4.7731500000000011</v>
      </c>
      <c r="F68" s="20">
        <v>2</v>
      </c>
      <c r="G68" s="9">
        <v>6</v>
      </c>
      <c r="H68" s="47"/>
      <c r="I68" s="47"/>
      <c r="J68" s="317">
        <f t="shared" si="2"/>
        <v>30</v>
      </c>
      <c r="K68" s="318">
        <f t="shared" si="3"/>
        <v>2</v>
      </c>
      <c r="L68" s="319">
        <f t="shared" si="4"/>
        <v>6</v>
      </c>
      <c r="M68" s="47"/>
      <c r="N68" s="317">
        <f t="shared" si="8"/>
        <v>-25.226849999999999</v>
      </c>
      <c r="O68" s="318">
        <f t="shared" si="9"/>
        <v>0</v>
      </c>
      <c r="P68" s="319">
        <f t="shared" si="10"/>
        <v>0</v>
      </c>
      <c r="Q68" s="401" t="s">
        <v>176</v>
      </c>
      <c r="R68" s="317">
        <f t="shared" si="5"/>
        <v>636.3939609224999</v>
      </c>
      <c r="S68" s="318">
        <f t="shared" si="6"/>
        <v>0</v>
      </c>
      <c r="T68" s="319">
        <f t="shared" si="7"/>
        <v>0</v>
      </c>
      <c r="U68" s="47"/>
    </row>
    <row r="69" spans="2:21" x14ac:dyDescent="0.2">
      <c r="B69" s="47"/>
      <c r="C69" s="724"/>
      <c r="D69" s="292" t="s">
        <v>198</v>
      </c>
      <c r="E69" s="361">
        <v>55.226849999999999</v>
      </c>
      <c r="F69" s="376">
        <v>2</v>
      </c>
      <c r="G69" s="377">
        <v>6</v>
      </c>
      <c r="H69" s="47"/>
      <c r="I69" s="47"/>
      <c r="J69" s="295">
        <f t="shared" si="2"/>
        <v>30</v>
      </c>
      <c r="K69" s="180">
        <f t="shared" si="3"/>
        <v>2</v>
      </c>
      <c r="L69" s="296">
        <f t="shared" si="4"/>
        <v>6</v>
      </c>
      <c r="M69" s="47"/>
      <c r="N69" s="295">
        <f t="shared" si="8"/>
        <v>25.226849999999999</v>
      </c>
      <c r="O69" s="180">
        <f t="shared" si="9"/>
        <v>0</v>
      </c>
      <c r="P69" s="296">
        <f t="shared" si="10"/>
        <v>0</v>
      </c>
      <c r="Q69" s="47"/>
      <c r="R69" s="295">
        <f t="shared" si="5"/>
        <v>636.3939609224999</v>
      </c>
      <c r="S69" s="180">
        <f t="shared" si="6"/>
        <v>0</v>
      </c>
      <c r="T69" s="296">
        <f t="shared" si="7"/>
        <v>0</v>
      </c>
      <c r="U69" s="47"/>
    </row>
    <row r="70" spans="2:21" x14ac:dyDescent="0.2">
      <c r="B70" s="47"/>
      <c r="C70" s="724"/>
      <c r="D70" s="310" t="s">
        <v>199</v>
      </c>
      <c r="E70" s="8">
        <v>30</v>
      </c>
      <c r="F70" s="363">
        <v>0.3182100000000001</v>
      </c>
      <c r="G70" s="9">
        <v>6</v>
      </c>
      <c r="H70" s="47"/>
      <c r="I70" s="47"/>
      <c r="J70" s="317">
        <f t="shared" si="2"/>
        <v>30</v>
      </c>
      <c r="K70" s="318">
        <f t="shared" si="3"/>
        <v>2</v>
      </c>
      <c r="L70" s="319">
        <f t="shared" si="4"/>
        <v>6</v>
      </c>
      <c r="M70" s="47"/>
      <c r="N70" s="317">
        <f t="shared" si="8"/>
        <v>0</v>
      </c>
      <c r="O70" s="318">
        <f t="shared" si="9"/>
        <v>-1.6817899999999999</v>
      </c>
      <c r="P70" s="319">
        <f t="shared" si="10"/>
        <v>0</v>
      </c>
      <c r="Q70" s="47"/>
      <c r="R70" s="317">
        <f t="shared" si="5"/>
        <v>0</v>
      </c>
      <c r="S70" s="318">
        <f t="shared" si="6"/>
        <v>2.8284176040999998</v>
      </c>
      <c r="T70" s="319">
        <f t="shared" si="7"/>
        <v>0</v>
      </c>
      <c r="U70" s="47"/>
    </row>
    <row r="71" spans="2:21" x14ac:dyDescent="0.2">
      <c r="B71" s="47"/>
      <c r="C71" s="724"/>
      <c r="D71" s="292" t="s">
        <v>200</v>
      </c>
      <c r="E71" s="380">
        <v>30</v>
      </c>
      <c r="F71" s="386">
        <v>3.6817899999999999</v>
      </c>
      <c r="G71" s="377">
        <v>6</v>
      </c>
      <c r="H71" s="47"/>
      <c r="I71" s="47"/>
      <c r="J71" s="295">
        <f t="shared" si="2"/>
        <v>30</v>
      </c>
      <c r="K71" s="180">
        <f t="shared" si="3"/>
        <v>2</v>
      </c>
      <c r="L71" s="296">
        <f t="shared" si="4"/>
        <v>6</v>
      </c>
      <c r="M71" s="47"/>
      <c r="N71" s="295">
        <f t="shared" si="8"/>
        <v>0</v>
      </c>
      <c r="O71" s="180">
        <f t="shared" si="9"/>
        <v>1.6817899999999999</v>
      </c>
      <c r="P71" s="296">
        <f t="shared" si="10"/>
        <v>0</v>
      </c>
      <c r="Q71" s="47"/>
      <c r="R71" s="295">
        <f t="shared" si="5"/>
        <v>0</v>
      </c>
      <c r="S71" s="180">
        <f t="shared" si="6"/>
        <v>2.8284176040999998</v>
      </c>
      <c r="T71" s="296">
        <f t="shared" si="7"/>
        <v>0</v>
      </c>
      <c r="U71" s="47"/>
    </row>
    <row r="72" spans="2:21" x14ac:dyDescent="0.2">
      <c r="B72" s="47"/>
      <c r="C72" s="724"/>
      <c r="D72" s="310" t="s">
        <v>201</v>
      </c>
      <c r="E72" s="8">
        <v>30</v>
      </c>
      <c r="F72" s="20">
        <v>2</v>
      </c>
      <c r="G72" s="366">
        <v>2.6364200000000002</v>
      </c>
      <c r="H72" s="47"/>
      <c r="I72" s="47"/>
      <c r="J72" s="317">
        <f t="shared" si="2"/>
        <v>30</v>
      </c>
      <c r="K72" s="318">
        <f t="shared" si="3"/>
        <v>2</v>
      </c>
      <c r="L72" s="319">
        <f t="shared" si="4"/>
        <v>6</v>
      </c>
      <c r="M72" s="47"/>
      <c r="N72" s="317">
        <f t="shared" si="8"/>
        <v>0</v>
      </c>
      <c r="O72" s="318">
        <f t="shared" si="9"/>
        <v>0</v>
      </c>
      <c r="P72" s="319">
        <f t="shared" si="10"/>
        <v>-3.3635799999999998</v>
      </c>
      <c r="Q72" s="47"/>
      <c r="R72" s="317">
        <f t="shared" si="5"/>
        <v>0</v>
      </c>
      <c r="S72" s="318">
        <f t="shared" si="6"/>
        <v>0</v>
      </c>
      <c r="T72" s="319">
        <f t="shared" si="7"/>
        <v>11.313670416399999</v>
      </c>
      <c r="U72" s="47"/>
    </row>
    <row r="73" spans="2:21" x14ac:dyDescent="0.2">
      <c r="B73" s="47"/>
      <c r="C73" s="724"/>
      <c r="D73" s="292" t="s">
        <v>202</v>
      </c>
      <c r="E73" s="380">
        <v>30</v>
      </c>
      <c r="F73" s="376">
        <v>2</v>
      </c>
      <c r="G73" s="35">
        <v>9.3635799999999989</v>
      </c>
      <c r="H73" s="47"/>
      <c r="I73" s="47"/>
      <c r="J73" s="295">
        <f t="shared" si="2"/>
        <v>30</v>
      </c>
      <c r="K73" s="180">
        <f t="shared" si="3"/>
        <v>2</v>
      </c>
      <c r="L73" s="296">
        <f t="shared" si="4"/>
        <v>6</v>
      </c>
      <c r="M73" s="47"/>
      <c r="N73" s="295">
        <f t="shared" si="8"/>
        <v>0</v>
      </c>
      <c r="O73" s="180">
        <f t="shared" si="9"/>
        <v>0</v>
      </c>
      <c r="P73" s="296">
        <f t="shared" si="10"/>
        <v>3.3635799999999989</v>
      </c>
      <c r="Q73" s="47"/>
      <c r="R73" s="295">
        <f t="shared" si="5"/>
        <v>0</v>
      </c>
      <c r="S73" s="180">
        <f t="shared" si="6"/>
        <v>0</v>
      </c>
      <c r="T73" s="296">
        <f t="shared" si="7"/>
        <v>11.313670416399992</v>
      </c>
      <c r="U73" s="47"/>
    </row>
    <row r="74" spans="2:21" x14ac:dyDescent="0.2">
      <c r="B74" s="47"/>
      <c r="C74" s="724"/>
      <c r="D74" s="310" t="s">
        <v>203</v>
      </c>
      <c r="E74" s="8">
        <v>30</v>
      </c>
      <c r="F74" s="20">
        <v>2</v>
      </c>
      <c r="G74" s="9">
        <v>6</v>
      </c>
      <c r="H74" s="47"/>
      <c r="I74" s="47"/>
      <c r="J74" s="317">
        <f t="shared" si="2"/>
        <v>30</v>
      </c>
      <c r="K74" s="318">
        <f t="shared" si="3"/>
        <v>2</v>
      </c>
      <c r="L74" s="319">
        <f t="shared" si="4"/>
        <v>6</v>
      </c>
      <c r="M74" s="47"/>
      <c r="N74" s="317">
        <f t="shared" si="8"/>
        <v>0</v>
      </c>
      <c r="O74" s="318">
        <f t="shared" si="9"/>
        <v>0</v>
      </c>
      <c r="P74" s="319">
        <f t="shared" si="10"/>
        <v>0</v>
      </c>
      <c r="Q74" s="47"/>
      <c r="R74" s="317">
        <f t="shared" si="5"/>
        <v>0</v>
      </c>
      <c r="S74" s="318">
        <f t="shared" si="6"/>
        <v>0</v>
      </c>
      <c r="T74" s="319">
        <f t="shared" si="7"/>
        <v>0</v>
      </c>
      <c r="U74" s="47"/>
    </row>
    <row r="75" spans="2:21" ht="15.6" thickBot="1" x14ac:dyDescent="0.25">
      <c r="B75" s="47"/>
      <c r="C75" s="724"/>
      <c r="D75" s="293" t="s">
        <v>204</v>
      </c>
      <c r="E75" s="387">
        <v>30</v>
      </c>
      <c r="F75" s="243">
        <v>2</v>
      </c>
      <c r="G75" s="244">
        <v>6</v>
      </c>
      <c r="H75" s="47"/>
      <c r="I75" s="47"/>
      <c r="J75" s="181">
        <f t="shared" si="2"/>
        <v>30</v>
      </c>
      <c r="K75" s="182">
        <f t="shared" si="3"/>
        <v>2</v>
      </c>
      <c r="L75" s="183">
        <f t="shared" si="4"/>
        <v>6</v>
      </c>
      <c r="M75" s="47"/>
      <c r="N75" s="181">
        <f t="shared" si="8"/>
        <v>0</v>
      </c>
      <c r="O75" s="182">
        <f t="shared" si="9"/>
        <v>0</v>
      </c>
      <c r="P75" s="183">
        <f t="shared" si="10"/>
        <v>0</v>
      </c>
      <c r="Q75" s="47"/>
      <c r="R75" s="181">
        <f t="shared" si="5"/>
        <v>0</v>
      </c>
      <c r="S75" s="182">
        <f t="shared" si="6"/>
        <v>0</v>
      </c>
      <c r="T75" s="183">
        <f t="shared" si="7"/>
        <v>0</v>
      </c>
      <c r="U75" s="47"/>
    </row>
    <row r="76" spans="2:21" x14ac:dyDescent="0.2">
      <c r="B76" s="47"/>
      <c r="C76" s="724"/>
      <c r="D76" s="249" t="s">
        <v>49</v>
      </c>
      <c r="E76" s="188">
        <f>SUM(E60:E75)</f>
        <v>480</v>
      </c>
      <c r="F76" s="189">
        <f t="shared" ref="F76:G76" si="11">SUM(F60:F75)</f>
        <v>32</v>
      </c>
      <c r="G76" s="190">
        <f t="shared" si="11"/>
        <v>96</v>
      </c>
      <c r="H76" s="47"/>
      <c r="I76" s="402" t="s">
        <v>49</v>
      </c>
      <c r="J76" s="192">
        <f>SUM(J60:J75)</f>
        <v>480</v>
      </c>
      <c r="K76" s="193">
        <f t="shared" ref="K76:L76" si="12">SUM(K60:K75)</f>
        <v>32</v>
      </c>
      <c r="L76" s="194">
        <f t="shared" si="12"/>
        <v>96</v>
      </c>
      <c r="M76" s="402" t="s">
        <v>49</v>
      </c>
      <c r="N76" s="192">
        <f>SUM(N60:N75)</f>
        <v>0</v>
      </c>
      <c r="O76" s="193">
        <f t="shared" ref="O76" si="13">SUM(O60:O75)</f>
        <v>0</v>
      </c>
      <c r="P76" s="194">
        <f t="shared" ref="P76" si="14">SUM(P60:P75)</f>
        <v>-8.8817841970012523E-16</v>
      </c>
      <c r="Q76" s="402" t="s">
        <v>49</v>
      </c>
      <c r="R76" s="203">
        <f>SUM(R60:R75)</f>
        <v>3072.7879218449998</v>
      </c>
      <c r="S76" s="209">
        <f t="shared" ref="S76:T76" si="15">SUM(S60:S75)</f>
        <v>13.6568352082</v>
      </c>
      <c r="T76" s="210">
        <f t="shared" si="15"/>
        <v>54.627340832799995</v>
      </c>
      <c r="U76" s="47"/>
    </row>
    <row r="77" spans="2:21" ht="15.6" thickBot="1" x14ac:dyDescent="0.25">
      <c r="B77" s="47"/>
      <c r="C77" s="724"/>
      <c r="D77" s="195" t="s">
        <v>53</v>
      </c>
      <c r="E77" s="254">
        <f>AVERAGE(E60:E75)</f>
        <v>30</v>
      </c>
      <c r="F77" s="171">
        <f t="shared" ref="F77:G77" si="16">AVERAGE(F60:F75)</f>
        <v>2</v>
      </c>
      <c r="G77" s="248">
        <f t="shared" si="16"/>
        <v>6</v>
      </c>
      <c r="H77" s="47"/>
      <c r="I77" s="403" t="s">
        <v>53</v>
      </c>
      <c r="J77" s="368">
        <f>AVERAGE(J60:J75)</f>
        <v>30</v>
      </c>
      <c r="K77" s="236">
        <f t="shared" ref="K77:L77" si="17">AVERAGE(K60:K75)</f>
        <v>2</v>
      </c>
      <c r="L77" s="235">
        <f t="shared" si="17"/>
        <v>6</v>
      </c>
      <c r="M77" s="403" t="s">
        <v>53</v>
      </c>
      <c r="N77" s="181">
        <f>AVERAGE(N60:N75)</f>
        <v>0</v>
      </c>
      <c r="O77" s="182">
        <f t="shared" ref="O77:P77" si="18">AVERAGE(O60:O75)</f>
        <v>0</v>
      </c>
      <c r="P77" s="183">
        <f t="shared" si="18"/>
        <v>-5.5511151231257827E-17</v>
      </c>
      <c r="Q77" s="403" t="s">
        <v>53</v>
      </c>
      <c r="R77" s="181">
        <f>AVERAGE(R60:R75)</f>
        <v>192.04924511531249</v>
      </c>
      <c r="S77" s="182">
        <f t="shared" ref="S77:T77" si="19">AVERAGE(S60:S75)</f>
        <v>0.85355220051250003</v>
      </c>
      <c r="T77" s="183">
        <f t="shared" si="19"/>
        <v>3.4142088020499997</v>
      </c>
      <c r="U77" s="47"/>
    </row>
    <row r="78" spans="2:21" x14ac:dyDescent="0.2">
      <c r="B78" s="47"/>
      <c r="C78" s="47"/>
      <c r="D78" s="404"/>
      <c r="E78" s="405"/>
      <c r="F78" s="405"/>
      <c r="G78" s="405"/>
      <c r="H78" s="47"/>
      <c r="I78" s="404"/>
      <c r="J78" s="406"/>
      <c r="K78" s="406"/>
      <c r="L78" s="406"/>
      <c r="M78" s="47"/>
      <c r="N78" s="406"/>
      <c r="O78" s="406"/>
      <c r="P78" s="406"/>
      <c r="Q78" s="47"/>
      <c r="R78" s="406"/>
      <c r="S78" s="406"/>
      <c r="T78" s="406"/>
      <c r="U78" s="47"/>
    </row>
    <row r="79" spans="2:21" ht="15.6" thickBot="1" x14ac:dyDescent="0.25">
      <c r="B79" s="47"/>
      <c r="C79" s="47"/>
      <c r="D79" s="47"/>
      <c r="E79" s="47"/>
      <c r="F79" s="47"/>
      <c r="G79" s="47"/>
      <c r="H79" s="47"/>
      <c r="I79" s="47"/>
      <c r="J79" s="372"/>
      <c r="K79" s="372"/>
      <c r="L79" s="372"/>
      <c r="M79" s="47"/>
      <c r="N79" s="47"/>
      <c r="O79" s="47"/>
      <c r="P79" s="47"/>
      <c r="Q79" s="47"/>
      <c r="R79" s="47"/>
      <c r="S79" s="47"/>
      <c r="T79" s="47"/>
      <c r="U79" s="47"/>
    </row>
    <row r="80" spans="2:21" x14ac:dyDescent="0.2">
      <c r="B80" s="47"/>
      <c r="C80" s="724" t="s">
        <v>233</v>
      </c>
      <c r="D80" s="775" t="s">
        <v>82</v>
      </c>
      <c r="E80" s="179" t="s">
        <v>105</v>
      </c>
      <c r="F80" s="47"/>
      <c r="G80" s="47"/>
      <c r="H80" s="47"/>
      <c r="I80" s="47"/>
      <c r="J80" s="744" t="s">
        <v>75</v>
      </c>
      <c r="K80" s="47"/>
      <c r="L80" s="372"/>
      <c r="M80" s="47"/>
      <c r="N80" s="744" t="s">
        <v>74</v>
      </c>
      <c r="O80" s="372"/>
      <c r="P80" s="372"/>
      <c r="Q80" s="372"/>
      <c r="R80" s="744" t="s">
        <v>77</v>
      </c>
      <c r="S80" s="47"/>
      <c r="T80" s="47"/>
      <c r="U80" s="47"/>
    </row>
    <row r="81" spans="2:21" ht="15.9" customHeight="1" x14ac:dyDescent="0.2">
      <c r="B81" s="47"/>
      <c r="C81" s="724"/>
      <c r="D81" s="567"/>
      <c r="E81" s="788" t="s">
        <v>73</v>
      </c>
      <c r="F81" s="47"/>
      <c r="G81" s="47"/>
      <c r="H81" s="47"/>
      <c r="I81" s="47"/>
      <c r="J81" s="683"/>
      <c r="K81" s="47"/>
      <c r="L81" s="372"/>
      <c r="M81" s="47"/>
      <c r="N81" s="683"/>
      <c r="O81" s="372"/>
      <c r="P81" s="372"/>
      <c r="Q81" s="372"/>
      <c r="R81" s="683"/>
      <c r="S81" s="47"/>
      <c r="T81" s="47"/>
      <c r="U81" s="47"/>
    </row>
    <row r="82" spans="2:21" x14ac:dyDescent="0.2">
      <c r="B82" s="47"/>
      <c r="C82" s="724"/>
      <c r="D82" s="567"/>
      <c r="E82" s="793"/>
      <c r="F82" s="47"/>
      <c r="G82" s="47"/>
      <c r="H82" s="47"/>
      <c r="I82" s="47"/>
      <c r="J82" s="874"/>
      <c r="K82" s="47"/>
      <c r="L82" s="372"/>
      <c r="M82" s="47"/>
      <c r="N82" s="874"/>
      <c r="O82" s="372"/>
      <c r="P82" s="372"/>
      <c r="Q82" s="372"/>
      <c r="R82" s="874"/>
      <c r="S82" s="47"/>
      <c r="T82" s="47"/>
      <c r="U82" s="47"/>
    </row>
    <row r="83" spans="2:21" ht="15.6" thickBot="1" x14ac:dyDescent="0.25">
      <c r="B83" s="47"/>
      <c r="C83" s="724"/>
      <c r="D83" s="575"/>
      <c r="E83" s="176" t="s">
        <v>282</v>
      </c>
      <c r="F83" s="47"/>
      <c r="G83" s="47"/>
      <c r="H83" s="47"/>
      <c r="I83" s="47"/>
      <c r="J83" s="383" t="s">
        <v>282</v>
      </c>
      <c r="K83" s="47"/>
      <c r="L83" s="372"/>
      <c r="M83" s="47"/>
      <c r="N83" s="383" t="s">
        <v>282</v>
      </c>
      <c r="O83" s="372"/>
      <c r="P83" s="372"/>
      <c r="Q83" s="372"/>
      <c r="R83" s="176" t="s">
        <v>306</v>
      </c>
      <c r="S83" s="47"/>
      <c r="T83" s="47"/>
      <c r="U83" s="47"/>
    </row>
    <row r="84" spans="2:21" ht="15.6" thickTop="1" x14ac:dyDescent="0.2">
      <c r="B84" s="47"/>
      <c r="C84" s="724"/>
      <c r="D84" s="305" t="s">
        <v>189</v>
      </c>
      <c r="E84" s="309">
        <v>15</v>
      </c>
      <c r="F84" s="47"/>
      <c r="G84" s="47"/>
      <c r="H84" s="47"/>
      <c r="I84" s="47"/>
      <c r="J84" s="437">
        <f>AVERAGE($E$84:$E$99)</f>
        <v>212.5625</v>
      </c>
      <c r="K84" s="47"/>
      <c r="L84" s="372"/>
      <c r="M84" s="47"/>
      <c r="N84" s="437">
        <f>E84-J84</f>
        <v>-197.5625</v>
      </c>
      <c r="O84" s="372"/>
      <c r="P84" s="372"/>
      <c r="Q84" s="372"/>
      <c r="R84" s="433">
        <f>N84^2</f>
        <v>39030.94140625</v>
      </c>
      <c r="S84" s="47"/>
      <c r="T84" s="47"/>
      <c r="U84" s="47"/>
    </row>
    <row r="85" spans="2:21" x14ac:dyDescent="0.2">
      <c r="B85" s="47"/>
      <c r="C85" s="724"/>
      <c r="D85" s="292" t="s">
        <v>190</v>
      </c>
      <c r="E85" s="177">
        <v>41</v>
      </c>
      <c r="F85" s="47"/>
      <c r="G85" s="47"/>
      <c r="H85" s="47"/>
      <c r="I85" s="47"/>
      <c r="J85" s="438">
        <f t="shared" ref="J85:J99" si="20">AVERAGE($E$84:$E$99)</f>
        <v>212.5625</v>
      </c>
      <c r="K85" s="47"/>
      <c r="L85" s="372"/>
      <c r="M85" s="47"/>
      <c r="N85" s="438">
        <f>E85-J85</f>
        <v>-171.5625</v>
      </c>
      <c r="O85" s="372"/>
      <c r="P85" s="372"/>
      <c r="Q85" s="372"/>
      <c r="R85" s="434">
        <f>N85^2</f>
        <v>29433.69140625</v>
      </c>
      <c r="S85" s="47"/>
      <c r="T85" s="47"/>
      <c r="U85" s="47"/>
    </row>
    <row r="86" spans="2:21" x14ac:dyDescent="0.2">
      <c r="B86" s="47"/>
      <c r="C86" s="724"/>
      <c r="D86" s="310" t="s">
        <v>191</v>
      </c>
      <c r="E86" s="313">
        <v>33</v>
      </c>
      <c r="F86" s="47"/>
      <c r="G86" s="47"/>
      <c r="H86" s="47"/>
      <c r="I86" s="47"/>
      <c r="J86" s="439">
        <f t="shared" si="20"/>
        <v>212.5625</v>
      </c>
      <c r="K86" s="47"/>
      <c r="L86" s="372"/>
      <c r="M86" s="47"/>
      <c r="N86" s="439">
        <f t="shared" ref="N86:N99" si="21">E86-J86</f>
        <v>-179.5625</v>
      </c>
      <c r="O86" s="372"/>
      <c r="P86" s="372"/>
      <c r="Q86" s="372"/>
      <c r="R86" s="435">
        <f>N86^2</f>
        <v>32242.69140625</v>
      </c>
      <c r="S86" s="47"/>
      <c r="T86" s="47"/>
      <c r="U86" s="47"/>
    </row>
    <row r="87" spans="2:21" x14ac:dyDescent="0.2">
      <c r="B87" s="47"/>
      <c r="C87" s="724"/>
      <c r="D87" s="292" t="s">
        <v>192</v>
      </c>
      <c r="E87" s="177">
        <v>126</v>
      </c>
      <c r="F87" s="47"/>
      <c r="G87" s="47"/>
      <c r="H87" s="47"/>
      <c r="I87" s="47"/>
      <c r="J87" s="438">
        <f t="shared" si="20"/>
        <v>212.5625</v>
      </c>
      <c r="K87" s="47"/>
      <c r="L87" s="372"/>
      <c r="M87" s="47"/>
      <c r="N87" s="438">
        <f t="shared" si="21"/>
        <v>-86.5625</v>
      </c>
      <c r="O87" s="372"/>
      <c r="P87" s="372"/>
      <c r="Q87" s="372"/>
      <c r="R87" s="434">
        <f t="shared" ref="R87:R99" si="22">N87^2</f>
        <v>7493.06640625</v>
      </c>
      <c r="S87" s="47"/>
      <c r="T87" s="47"/>
      <c r="U87" s="47"/>
    </row>
    <row r="88" spans="2:21" x14ac:dyDescent="0.2">
      <c r="B88" s="47"/>
      <c r="C88" s="724"/>
      <c r="D88" s="310" t="s">
        <v>193</v>
      </c>
      <c r="E88" s="313">
        <v>27</v>
      </c>
      <c r="F88" s="47"/>
      <c r="G88" s="47"/>
      <c r="H88" s="47"/>
      <c r="I88" s="47"/>
      <c r="J88" s="439">
        <f t="shared" si="20"/>
        <v>212.5625</v>
      </c>
      <c r="K88" s="47"/>
      <c r="L88" s="372"/>
      <c r="M88" s="47"/>
      <c r="N88" s="439">
        <f t="shared" si="21"/>
        <v>-185.5625</v>
      </c>
      <c r="O88" s="372"/>
      <c r="P88" s="372"/>
      <c r="Q88" s="372"/>
      <c r="R88" s="435">
        <f t="shared" si="22"/>
        <v>34433.44140625</v>
      </c>
      <c r="S88" s="47"/>
      <c r="T88" s="47"/>
      <c r="U88" s="47"/>
    </row>
    <row r="89" spans="2:21" x14ac:dyDescent="0.2">
      <c r="B89" s="47"/>
      <c r="C89" s="724"/>
      <c r="D89" s="292" t="s">
        <v>194</v>
      </c>
      <c r="E89" s="177">
        <v>166</v>
      </c>
      <c r="F89" s="47"/>
      <c r="G89" s="47"/>
      <c r="H89" s="47"/>
      <c r="I89" s="47"/>
      <c r="J89" s="438">
        <f t="shared" si="20"/>
        <v>212.5625</v>
      </c>
      <c r="K89" s="47"/>
      <c r="L89" s="372"/>
      <c r="M89" s="47"/>
      <c r="N89" s="438">
        <f t="shared" si="21"/>
        <v>-46.5625</v>
      </c>
      <c r="O89" s="372"/>
      <c r="P89" s="372"/>
      <c r="Q89" s="372"/>
      <c r="R89" s="434">
        <f t="shared" si="22"/>
        <v>2168.06640625</v>
      </c>
      <c r="S89" s="47"/>
      <c r="T89" s="47"/>
      <c r="U89" s="47"/>
    </row>
    <row r="90" spans="2:21" x14ac:dyDescent="0.2">
      <c r="B90" s="47"/>
      <c r="C90" s="724"/>
      <c r="D90" s="310" t="s">
        <v>195</v>
      </c>
      <c r="E90" s="313">
        <v>157</v>
      </c>
      <c r="F90" s="47"/>
      <c r="G90" s="47"/>
      <c r="H90" s="47"/>
      <c r="I90" s="47"/>
      <c r="J90" s="439">
        <f t="shared" si="20"/>
        <v>212.5625</v>
      </c>
      <c r="K90" s="47"/>
      <c r="L90" s="372"/>
      <c r="M90" s="47"/>
      <c r="N90" s="439">
        <f t="shared" si="21"/>
        <v>-55.5625</v>
      </c>
      <c r="O90" s="372"/>
      <c r="P90" s="372"/>
      <c r="Q90" s="372"/>
      <c r="R90" s="435">
        <f t="shared" si="22"/>
        <v>3087.19140625</v>
      </c>
      <c r="S90" s="47"/>
      <c r="T90" s="47"/>
      <c r="U90" s="47"/>
    </row>
    <row r="91" spans="2:21" x14ac:dyDescent="0.2">
      <c r="B91" s="47"/>
      <c r="C91" s="724"/>
      <c r="D91" s="292" t="s">
        <v>196</v>
      </c>
      <c r="E91" s="177">
        <v>1060</v>
      </c>
      <c r="F91" s="47"/>
      <c r="G91" s="47"/>
      <c r="H91" s="47"/>
      <c r="I91" s="47"/>
      <c r="J91" s="438">
        <f t="shared" si="20"/>
        <v>212.5625</v>
      </c>
      <c r="K91" s="47"/>
      <c r="L91" s="372"/>
      <c r="M91" s="47"/>
      <c r="N91" s="438">
        <f t="shared" si="21"/>
        <v>847.4375</v>
      </c>
      <c r="O91" s="372"/>
      <c r="P91" s="372"/>
      <c r="Q91" s="401" t="s">
        <v>176</v>
      </c>
      <c r="R91" s="434">
        <f t="shared" si="22"/>
        <v>718150.31640625</v>
      </c>
      <c r="S91" s="47"/>
      <c r="T91" s="47"/>
      <c r="U91" s="47"/>
    </row>
    <row r="92" spans="2:21" x14ac:dyDescent="0.2">
      <c r="B92" s="47"/>
      <c r="C92" s="724"/>
      <c r="D92" s="310" t="s">
        <v>197</v>
      </c>
      <c r="E92" s="313">
        <v>35</v>
      </c>
      <c r="F92" s="47"/>
      <c r="G92" s="47"/>
      <c r="H92" s="47"/>
      <c r="I92" s="47"/>
      <c r="J92" s="439">
        <f t="shared" si="20"/>
        <v>212.5625</v>
      </c>
      <c r="K92" s="47"/>
      <c r="L92" s="372"/>
      <c r="M92" s="47"/>
      <c r="N92" s="439">
        <f t="shared" si="21"/>
        <v>-177.5625</v>
      </c>
      <c r="O92" s="372"/>
      <c r="P92" s="372"/>
      <c r="Q92" s="372"/>
      <c r="R92" s="435">
        <f t="shared" si="22"/>
        <v>31528.44140625</v>
      </c>
      <c r="S92" s="47"/>
      <c r="T92" s="47"/>
      <c r="U92" s="47"/>
    </row>
    <row r="93" spans="2:21" x14ac:dyDescent="0.2">
      <c r="B93" s="47"/>
      <c r="C93" s="724"/>
      <c r="D93" s="292" t="s">
        <v>198</v>
      </c>
      <c r="E93" s="177">
        <v>938</v>
      </c>
      <c r="F93" s="47"/>
      <c r="G93" s="47"/>
      <c r="H93" s="47"/>
      <c r="I93" s="47"/>
      <c r="J93" s="438">
        <f t="shared" si="20"/>
        <v>212.5625</v>
      </c>
      <c r="K93" s="47"/>
      <c r="L93" s="372"/>
      <c r="M93" s="47"/>
      <c r="N93" s="438">
        <f t="shared" si="21"/>
        <v>725.4375</v>
      </c>
      <c r="O93" s="372"/>
      <c r="P93" s="372"/>
      <c r="Q93" s="372"/>
      <c r="R93" s="434">
        <f t="shared" si="22"/>
        <v>526259.56640625</v>
      </c>
      <c r="S93" s="47"/>
      <c r="T93" s="47"/>
      <c r="U93" s="47"/>
    </row>
    <row r="94" spans="2:21" x14ac:dyDescent="0.2">
      <c r="B94" s="47"/>
      <c r="C94" s="724"/>
      <c r="D94" s="310" t="s">
        <v>199</v>
      </c>
      <c r="E94" s="313">
        <v>23</v>
      </c>
      <c r="F94" s="47"/>
      <c r="G94" s="47"/>
      <c r="H94" s="47"/>
      <c r="I94" s="47"/>
      <c r="J94" s="439">
        <f t="shared" si="20"/>
        <v>212.5625</v>
      </c>
      <c r="K94" s="47"/>
      <c r="L94" s="372"/>
      <c r="M94" s="47"/>
      <c r="N94" s="439">
        <f t="shared" si="21"/>
        <v>-189.5625</v>
      </c>
      <c r="O94" s="372"/>
      <c r="P94" s="372"/>
      <c r="Q94" s="372"/>
      <c r="R94" s="435">
        <f t="shared" si="22"/>
        <v>35933.94140625</v>
      </c>
      <c r="S94" s="47"/>
      <c r="T94" s="47"/>
      <c r="U94" s="47"/>
    </row>
    <row r="95" spans="2:21" x14ac:dyDescent="0.2">
      <c r="B95" s="47"/>
      <c r="C95" s="724"/>
      <c r="D95" s="292" t="s">
        <v>200</v>
      </c>
      <c r="E95" s="177">
        <v>387</v>
      </c>
      <c r="F95" s="47"/>
      <c r="G95" s="47"/>
      <c r="H95" s="47"/>
      <c r="I95" s="47"/>
      <c r="J95" s="438">
        <f t="shared" si="20"/>
        <v>212.5625</v>
      </c>
      <c r="K95" s="47"/>
      <c r="L95" s="372"/>
      <c r="M95" s="47"/>
      <c r="N95" s="438">
        <f t="shared" si="21"/>
        <v>174.4375</v>
      </c>
      <c r="O95" s="372"/>
      <c r="P95" s="372"/>
      <c r="Q95" s="372"/>
      <c r="R95" s="434">
        <f t="shared" si="22"/>
        <v>30428.44140625</v>
      </c>
      <c r="S95" s="47"/>
      <c r="T95" s="47"/>
      <c r="U95" s="47"/>
    </row>
    <row r="96" spans="2:21" x14ac:dyDescent="0.2">
      <c r="B96" s="47"/>
      <c r="C96" s="724"/>
      <c r="D96" s="310" t="s">
        <v>201</v>
      </c>
      <c r="E96" s="313">
        <v>22</v>
      </c>
      <c r="F96" s="47"/>
      <c r="G96" s="47"/>
      <c r="H96" s="47"/>
      <c r="I96" s="47"/>
      <c r="J96" s="439">
        <f t="shared" si="20"/>
        <v>212.5625</v>
      </c>
      <c r="K96" s="47"/>
      <c r="L96" s="372"/>
      <c r="M96" s="47"/>
      <c r="N96" s="439">
        <f t="shared" si="21"/>
        <v>-190.5625</v>
      </c>
      <c r="O96" s="372"/>
      <c r="P96" s="372"/>
      <c r="Q96" s="372"/>
      <c r="R96" s="435">
        <f t="shared" si="22"/>
        <v>36314.06640625</v>
      </c>
      <c r="S96" s="47"/>
      <c r="T96" s="47"/>
      <c r="U96" s="47"/>
    </row>
    <row r="97" spans="2:21" x14ac:dyDescent="0.2">
      <c r="B97" s="47"/>
      <c r="C97" s="724"/>
      <c r="D97" s="292" t="s">
        <v>202</v>
      </c>
      <c r="E97" s="177">
        <v>227</v>
      </c>
      <c r="F97" s="47"/>
      <c r="G97" s="47"/>
      <c r="H97" s="47"/>
      <c r="I97" s="47"/>
      <c r="J97" s="438">
        <f t="shared" si="20"/>
        <v>212.5625</v>
      </c>
      <c r="K97" s="47"/>
      <c r="L97" s="372"/>
      <c r="M97" s="47"/>
      <c r="N97" s="438">
        <f t="shared" si="21"/>
        <v>14.4375</v>
      </c>
      <c r="O97" s="372"/>
      <c r="P97" s="372"/>
      <c r="Q97" s="372"/>
      <c r="R97" s="434">
        <f t="shared" si="22"/>
        <v>208.44140625</v>
      </c>
      <c r="S97" s="47"/>
      <c r="T97" s="47"/>
      <c r="U97" s="47"/>
    </row>
    <row r="98" spans="2:21" x14ac:dyDescent="0.2">
      <c r="B98" s="47"/>
      <c r="C98" s="724"/>
      <c r="D98" s="310" t="s">
        <v>203</v>
      </c>
      <c r="E98" s="313">
        <v>69</v>
      </c>
      <c r="F98" s="47"/>
      <c r="G98" s="47"/>
      <c r="H98" s="47"/>
      <c r="I98" s="47"/>
      <c r="J98" s="439">
        <f t="shared" si="20"/>
        <v>212.5625</v>
      </c>
      <c r="K98" s="47"/>
      <c r="L98" s="372"/>
      <c r="M98" s="47"/>
      <c r="N98" s="439">
        <f t="shared" si="21"/>
        <v>-143.5625</v>
      </c>
      <c r="O98" s="372"/>
      <c r="P98" s="372"/>
      <c r="Q98" s="372"/>
      <c r="R98" s="435">
        <f t="shared" si="22"/>
        <v>20610.19140625</v>
      </c>
      <c r="S98" s="47"/>
      <c r="T98" s="47"/>
      <c r="U98" s="47"/>
    </row>
    <row r="99" spans="2:21" ht="15.6" thickBot="1" x14ac:dyDescent="0.25">
      <c r="B99" s="47"/>
      <c r="C99" s="724"/>
      <c r="D99" s="293" t="s">
        <v>204</v>
      </c>
      <c r="E99" s="178">
        <v>75</v>
      </c>
      <c r="F99" s="47"/>
      <c r="G99" s="47"/>
      <c r="H99" s="47"/>
      <c r="I99" s="47"/>
      <c r="J99" s="440">
        <f t="shared" si="20"/>
        <v>212.5625</v>
      </c>
      <c r="K99" s="47"/>
      <c r="L99" s="372"/>
      <c r="M99" s="47"/>
      <c r="N99" s="440">
        <f t="shared" si="21"/>
        <v>-137.5625</v>
      </c>
      <c r="O99" s="372"/>
      <c r="P99" s="372"/>
      <c r="Q99" s="372"/>
      <c r="R99" s="436">
        <f t="shared" si="22"/>
        <v>18923.44140625</v>
      </c>
      <c r="S99" s="47"/>
      <c r="T99" s="47"/>
      <c r="U99" s="47"/>
    </row>
    <row r="100" spans="2:21" x14ac:dyDescent="0.2">
      <c r="B100" s="47"/>
      <c r="C100" s="724"/>
      <c r="D100" s="249" t="s">
        <v>49</v>
      </c>
      <c r="E100" s="191">
        <f>SUM(E84:E99)</f>
        <v>3401</v>
      </c>
      <c r="F100" s="47"/>
      <c r="G100" s="47"/>
      <c r="H100" s="47"/>
      <c r="I100" s="402" t="s">
        <v>49</v>
      </c>
      <c r="J100" s="443">
        <f>SUM(J84:J99)</f>
        <v>3401</v>
      </c>
      <c r="K100" s="372"/>
      <c r="L100" s="372"/>
      <c r="M100" s="402" t="s">
        <v>49</v>
      </c>
      <c r="N100" s="441">
        <f>SUM(N84:N99)</f>
        <v>0</v>
      </c>
      <c r="O100" s="372"/>
      <c r="P100" s="372"/>
      <c r="Q100" s="402" t="s">
        <v>49</v>
      </c>
      <c r="R100" s="432">
        <f>SUM(R84:R99)</f>
        <v>1566245.9375</v>
      </c>
      <c r="S100" s="47"/>
      <c r="T100" s="47"/>
      <c r="U100" s="47"/>
    </row>
    <row r="101" spans="2:21" ht="15.6" thickBot="1" x14ac:dyDescent="0.25">
      <c r="B101" s="47"/>
      <c r="C101" s="724"/>
      <c r="D101" s="195" t="s">
        <v>53</v>
      </c>
      <c r="E101" s="255">
        <f>AVERAGE(E84:E99)</f>
        <v>212.5625</v>
      </c>
      <c r="F101" s="47"/>
      <c r="G101" s="47"/>
      <c r="H101" s="47"/>
      <c r="I101" s="403" t="s">
        <v>53</v>
      </c>
      <c r="J101" s="440">
        <f>AVERAGE(J84:J99)</f>
        <v>212.5625</v>
      </c>
      <c r="K101" s="47"/>
      <c r="L101" s="47"/>
      <c r="M101" s="403" t="s">
        <v>53</v>
      </c>
      <c r="N101" s="442">
        <f>AVERAGE(N84:N99)</f>
        <v>0</v>
      </c>
      <c r="O101" s="47"/>
      <c r="P101" s="47"/>
      <c r="Q101" s="403" t="s">
        <v>53</v>
      </c>
      <c r="R101" s="369">
        <f>AVERAGE(R84:R99)</f>
        <v>97890.37109375</v>
      </c>
      <c r="S101" s="47"/>
      <c r="T101" s="47"/>
      <c r="U101" s="47"/>
    </row>
    <row r="102" spans="2:21" x14ac:dyDescent="0.2">
      <c r="B102" s="47"/>
      <c r="C102" s="47"/>
      <c r="D102" s="47"/>
      <c r="E102" s="47"/>
      <c r="F102" s="47"/>
      <c r="G102" s="47"/>
      <c r="H102" s="47"/>
      <c r="I102" s="47"/>
      <c r="J102" s="372"/>
      <c r="K102" s="372"/>
      <c r="L102" s="372"/>
      <c r="M102" s="372"/>
      <c r="N102" s="372"/>
      <c r="O102" s="372"/>
      <c r="P102" s="47"/>
      <c r="Q102" s="47"/>
      <c r="R102" s="47"/>
      <c r="S102" s="47"/>
      <c r="T102" s="47"/>
      <c r="U102" s="47"/>
    </row>
    <row r="103" spans="2:21" ht="15.6" thickBot="1" x14ac:dyDescent="0.25">
      <c r="B103" s="47"/>
      <c r="C103" s="47"/>
      <c r="D103" s="47"/>
      <c r="E103" s="47"/>
      <c r="F103" s="47"/>
      <c r="G103" s="47"/>
      <c r="H103" s="47"/>
      <c r="I103" s="47"/>
      <c r="J103" s="372"/>
      <c r="K103" s="372"/>
      <c r="L103" s="372"/>
      <c r="M103" s="372"/>
      <c r="N103" s="372"/>
      <c r="O103" s="372"/>
      <c r="P103" s="47"/>
      <c r="Q103" s="47"/>
      <c r="R103" s="47"/>
      <c r="S103" s="47"/>
      <c r="T103" s="47"/>
      <c r="U103" s="47"/>
    </row>
    <row r="104" spans="2:21" ht="15.9" customHeight="1" x14ac:dyDescent="0.2">
      <c r="B104" s="47"/>
      <c r="C104" s="724" t="s">
        <v>228</v>
      </c>
      <c r="D104" s="744" t="s">
        <v>83</v>
      </c>
      <c r="E104" s="882" t="s">
        <v>81</v>
      </c>
      <c r="F104" s="883"/>
      <c r="G104" s="884"/>
      <c r="H104" s="47"/>
      <c r="I104" s="744" t="s">
        <v>83</v>
      </c>
      <c r="J104" s="761" t="s">
        <v>119</v>
      </c>
      <c r="K104" s="885"/>
      <c r="L104" s="762"/>
      <c r="M104" s="47"/>
      <c r="N104" s="47"/>
      <c r="O104" s="47"/>
      <c r="P104" s="47"/>
      <c r="Q104" s="47"/>
      <c r="R104" s="47"/>
      <c r="S104" s="47"/>
      <c r="T104" s="47"/>
      <c r="U104" s="47"/>
    </row>
    <row r="105" spans="2:21" ht="16.5" customHeight="1" thickBot="1" x14ac:dyDescent="0.25">
      <c r="B105" s="47"/>
      <c r="C105" s="724"/>
      <c r="D105" s="684"/>
      <c r="E105" s="204" t="s">
        <v>337</v>
      </c>
      <c r="F105" s="205" t="s">
        <v>334</v>
      </c>
      <c r="G105" s="206" t="s">
        <v>328</v>
      </c>
      <c r="H105" s="47"/>
      <c r="I105" s="684"/>
      <c r="J105" s="201" t="s">
        <v>335</v>
      </c>
      <c r="K105" s="211" t="s">
        <v>331</v>
      </c>
      <c r="L105" s="212" t="s">
        <v>327</v>
      </c>
      <c r="M105" s="47"/>
      <c r="N105" s="47"/>
      <c r="O105" s="47"/>
      <c r="P105" s="47"/>
      <c r="Q105" s="47"/>
      <c r="R105" s="47"/>
      <c r="S105" s="47"/>
      <c r="T105" s="47"/>
      <c r="U105" s="47"/>
    </row>
    <row r="106" spans="2:21" ht="16.5" customHeight="1" thickTop="1" x14ac:dyDescent="0.2">
      <c r="B106" s="47"/>
      <c r="C106" s="724"/>
      <c r="D106" s="305" t="s">
        <v>189</v>
      </c>
      <c r="E106" s="444">
        <f>N60*O60</f>
        <v>15</v>
      </c>
      <c r="F106" s="445">
        <f>O60*P60</f>
        <v>2</v>
      </c>
      <c r="G106" s="446">
        <f>P60*N60</f>
        <v>30</v>
      </c>
      <c r="H106" s="47"/>
      <c r="I106" s="305" t="s">
        <v>189</v>
      </c>
      <c r="J106" s="459">
        <f>N60*N84</f>
        <v>2963.4375</v>
      </c>
      <c r="K106" s="460">
        <f>O60*N84</f>
        <v>197.5625</v>
      </c>
      <c r="L106" s="461">
        <f>P60*N84</f>
        <v>395.125</v>
      </c>
      <c r="M106" s="47"/>
      <c r="N106" s="47"/>
      <c r="O106" s="47"/>
      <c r="P106" s="47"/>
      <c r="Q106" s="47"/>
      <c r="R106" s="47"/>
      <c r="S106" s="47"/>
      <c r="T106" s="47"/>
      <c r="U106" s="47"/>
    </row>
    <row r="107" spans="2:21" ht="15.9" customHeight="1" x14ac:dyDescent="0.2">
      <c r="B107" s="47"/>
      <c r="C107" s="724"/>
      <c r="D107" s="292" t="s">
        <v>190</v>
      </c>
      <c r="E107" s="447">
        <f t="shared" ref="E107:F107" si="23">N61*O61</f>
        <v>15</v>
      </c>
      <c r="F107" s="448">
        <f t="shared" si="23"/>
        <v>-2</v>
      </c>
      <c r="G107" s="449">
        <f t="shared" ref="G107:G121" si="24">P61*N61</f>
        <v>-30</v>
      </c>
      <c r="H107" s="47"/>
      <c r="I107" s="292" t="s">
        <v>190</v>
      </c>
      <c r="J107" s="462">
        <f t="shared" ref="J107:J121" si="25">N61*N85</f>
        <v>2573.4375</v>
      </c>
      <c r="K107" s="463">
        <f t="shared" ref="K107:K121" si="26">O61*N85</f>
        <v>171.5625</v>
      </c>
      <c r="L107" s="464">
        <f t="shared" ref="L107:L121" si="27">P61*N85</f>
        <v>-343.125</v>
      </c>
      <c r="M107" s="47"/>
      <c r="N107" s="47"/>
      <c r="O107" s="47"/>
      <c r="P107" s="47"/>
      <c r="Q107" s="47"/>
      <c r="R107" s="47"/>
      <c r="S107" s="47"/>
      <c r="T107" s="47"/>
      <c r="U107" s="47"/>
    </row>
    <row r="108" spans="2:21" ht="15.9" customHeight="1" x14ac:dyDescent="0.2">
      <c r="B108" s="47"/>
      <c r="C108" s="724"/>
      <c r="D108" s="310" t="s">
        <v>191</v>
      </c>
      <c r="E108" s="450">
        <f t="shared" ref="E108:F108" si="28">N62*O62</f>
        <v>-15</v>
      </c>
      <c r="F108" s="451">
        <f t="shared" si="28"/>
        <v>-2</v>
      </c>
      <c r="G108" s="452">
        <f t="shared" si="24"/>
        <v>30</v>
      </c>
      <c r="H108" s="47"/>
      <c r="I108" s="310" t="s">
        <v>191</v>
      </c>
      <c r="J108" s="465">
        <f t="shared" si="25"/>
        <v>2693.4375</v>
      </c>
      <c r="K108" s="466">
        <f t="shared" si="26"/>
        <v>-179.5625</v>
      </c>
      <c r="L108" s="467">
        <f t="shared" si="27"/>
        <v>359.125</v>
      </c>
      <c r="M108" s="47"/>
      <c r="N108" s="47"/>
      <c r="O108" s="47"/>
      <c r="P108" s="47"/>
      <c r="Q108" s="47"/>
      <c r="R108" s="47"/>
      <c r="S108" s="47"/>
      <c r="T108" s="47"/>
      <c r="U108" s="47"/>
    </row>
    <row r="109" spans="2:21" ht="15.9" customHeight="1" x14ac:dyDescent="0.2">
      <c r="B109" s="47"/>
      <c r="C109" s="724"/>
      <c r="D109" s="292" t="s">
        <v>192</v>
      </c>
      <c r="E109" s="447">
        <f t="shared" ref="E109:F109" si="29">N63*O63</f>
        <v>-15</v>
      </c>
      <c r="F109" s="448">
        <f t="shared" si="29"/>
        <v>2</v>
      </c>
      <c r="G109" s="449">
        <f t="shared" si="24"/>
        <v>-30</v>
      </c>
      <c r="H109" s="47"/>
      <c r="I109" s="292" t="s">
        <v>192</v>
      </c>
      <c r="J109" s="462">
        <f t="shared" si="25"/>
        <v>1298.4375</v>
      </c>
      <c r="K109" s="463">
        <f t="shared" si="26"/>
        <v>-86.5625</v>
      </c>
      <c r="L109" s="464">
        <f t="shared" si="27"/>
        <v>-173.125</v>
      </c>
      <c r="M109" s="47"/>
      <c r="N109" s="47"/>
      <c r="O109" s="47"/>
      <c r="P109" s="47"/>
      <c r="Q109" s="47"/>
      <c r="R109" s="47"/>
      <c r="S109" s="47"/>
      <c r="T109" s="47"/>
      <c r="U109" s="47"/>
    </row>
    <row r="110" spans="2:21" ht="15.9" customHeight="1" x14ac:dyDescent="0.2">
      <c r="B110" s="47"/>
      <c r="C110" s="724"/>
      <c r="D110" s="310" t="s">
        <v>193</v>
      </c>
      <c r="E110" s="450">
        <f t="shared" ref="E110:F110" si="30">N64*O64</f>
        <v>-15</v>
      </c>
      <c r="F110" s="451">
        <f t="shared" si="30"/>
        <v>2</v>
      </c>
      <c r="G110" s="452">
        <f t="shared" si="24"/>
        <v>-30</v>
      </c>
      <c r="H110" s="47"/>
      <c r="I110" s="310" t="s">
        <v>193</v>
      </c>
      <c r="J110" s="465">
        <f t="shared" si="25"/>
        <v>-2783.4375</v>
      </c>
      <c r="K110" s="466">
        <f t="shared" si="26"/>
        <v>185.5625</v>
      </c>
      <c r="L110" s="467">
        <f t="shared" si="27"/>
        <v>371.125</v>
      </c>
      <c r="M110" s="47"/>
      <c r="N110" s="47"/>
      <c r="O110" s="47"/>
      <c r="P110" s="47"/>
      <c r="Q110" s="47"/>
      <c r="R110" s="47"/>
      <c r="S110" s="47"/>
      <c r="T110" s="47"/>
      <c r="U110" s="47"/>
    </row>
    <row r="111" spans="2:21" ht="15.9" customHeight="1" x14ac:dyDescent="0.2">
      <c r="B111" s="47"/>
      <c r="C111" s="724"/>
      <c r="D111" s="292" t="s">
        <v>194</v>
      </c>
      <c r="E111" s="447">
        <f t="shared" ref="E111:F111" si="31">N65*O65</f>
        <v>-15</v>
      </c>
      <c r="F111" s="448">
        <f t="shared" si="31"/>
        <v>-2</v>
      </c>
      <c r="G111" s="449">
        <f t="shared" si="24"/>
        <v>30</v>
      </c>
      <c r="H111" s="47"/>
      <c r="I111" s="292" t="s">
        <v>194</v>
      </c>
      <c r="J111" s="462">
        <f t="shared" si="25"/>
        <v>-698.4375</v>
      </c>
      <c r="K111" s="463">
        <f t="shared" si="26"/>
        <v>46.5625</v>
      </c>
      <c r="L111" s="464">
        <f t="shared" si="27"/>
        <v>-93.125</v>
      </c>
      <c r="M111" s="47"/>
      <c r="N111" s="47"/>
      <c r="O111" s="47"/>
      <c r="P111" s="47"/>
      <c r="Q111" s="47"/>
      <c r="R111" s="47"/>
      <c r="S111" s="47"/>
      <c r="T111" s="47"/>
      <c r="U111" s="47"/>
    </row>
    <row r="112" spans="2:21" ht="15.9" customHeight="1" x14ac:dyDescent="0.2">
      <c r="B112" s="47"/>
      <c r="C112" s="724"/>
      <c r="D112" s="310" t="s">
        <v>195</v>
      </c>
      <c r="E112" s="450">
        <f t="shared" ref="E112:F112" si="32">N66*O66</f>
        <v>15</v>
      </c>
      <c r="F112" s="451">
        <f t="shared" si="32"/>
        <v>-2</v>
      </c>
      <c r="G112" s="452">
        <f t="shared" si="24"/>
        <v>-30</v>
      </c>
      <c r="H112" s="47"/>
      <c r="I112" s="310" t="s">
        <v>195</v>
      </c>
      <c r="J112" s="465">
        <f t="shared" si="25"/>
        <v>-833.4375</v>
      </c>
      <c r="K112" s="466">
        <f t="shared" si="26"/>
        <v>-55.5625</v>
      </c>
      <c r="L112" s="467">
        <f t="shared" si="27"/>
        <v>111.125</v>
      </c>
      <c r="M112" s="47"/>
      <c r="N112" s="47"/>
      <c r="O112" s="47"/>
      <c r="P112" s="47"/>
      <c r="Q112" s="47"/>
      <c r="R112" s="47"/>
      <c r="S112" s="47"/>
      <c r="T112" s="47"/>
      <c r="U112" s="47"/>
    </row>
    <row r="113" spans="2:21" ht="15.9" customHeight="1" x14ac:dyDescent="0.2">
      <c r="B113" s="47"/>
      <c r="C113" s="724"/>
      <c r="D113" s="292" t="s">
        <v>196</v>
      </c>
      <c r="E113" s="447">
        <f t="shared" ref="E113:F113" si="33">N67*O67</f>
        <v>15</v>
      </c>
      <c r="F113" s="448">
        <f t="shared" si="33"/>
        <v>2</v>
      </c>
      <c r="G113" s="449">
        <f t="shared" si="24"/>
        <v>30</v>
      </c>
      <c r="H113" s="47"/>
      <c r="I113" s="292" t="s">
        <v>196</v>
      </c>
      <c r="J113" s="462">
        <f t="shared" si="25"/>
        <v>12711.5625</v>
      </c>
      <c r="K113" s="463">
        <f t="shared" si="26"/>
        <v>847.4375</v>
      </c>
      <c r="L113" s="464">
        <f t="shared" si="27"/>
        <v>1694.875</v>
      </c>
      <c r="M113" s="47"/>
      <c r="N113" s="47"/>
      <c r="O113" s="47"/>
      <c r="P113" s="47"/>
      <c r="Q113" s="47"/>
      <c r="R113" s="47"/>
      <c r="S113" s="47"/>
      <c r="T113" s="47"/>
      <c r="U113" s="47"/>
    </row>
    <row r="114" spans="2:21" ht="15.9" customHeight="1" x14ac:dyDescent="0.2">
      <c r="B114" s="47"/>
      <c r="C114" s="724"/>
      <c r="D114" s="310" t="s">
        <v>197</v>
      </c>
      <c r="E114" s="450">
        <f t="shared" ref="E114:F114" si="34">N68*O68</f>
        <v>0</v>
      </c>
      <c r="F114" s="451">
        <f t="shared" si="34"/>
        <v>0</v>
      </c>
      <c r="G114" s="452">
        <f t="shared" si="24"/>
        <v>0</v>
      </c>
      <c r="H114" s="47"/>
      <c r="I114" s="310" t="s">
        <v>197</v>
      </c>
      <c r="J114" s="465">
        <f t="shared" si="25"/>
        <v>4479.3425531249995</v>
      </c>
      <c r="K114" s="466">
        <f t="shared" si="26"/>
        <v>0</v>
      </c>
      <c r="L114" s="467">
        <f t="shared" si="27"/>
        <v>0</v>
      </c>
      <c r="M114" s="47"/>
      <c r="N114" s="47"/>
      <c r="O114" s="47"/>
      <c r="P114" s="47"/>
      <c r="Q114" s="47"/>
      <c r="R114" s="47"/>
      <c r="S114" s="47"/>
      <c r="T114" s="47"/>
      <c r="U114" s="47"/>
    </row>
    <row r="115" spans="2:21" ht="15.9" customHeight="1" x14ac:dyDescent="0.2">
      <c r="B115" s="47"/>
      <c r="C115" s="724"/>
      <c r="D115" s="292" t="s">
        <v>198</v>
      </c>
      <c r="E115" s="447">
        <f t="shared" ref="E115:F115" si="35">N69*O69</f>
        <v>0</v>
      </c>
      <c r="F115" s="448">
        <f t="shared" si="35"/>
        <v>0</v>
      </c>
      <c r="G115" s="449">
        <f t="shared" si="24"/>
        <v>0</v>
      </c>
      <c r="H115" s="47"/>
      <c r="I115" s="292" t="s">
        <v>198</v>
      </c>
      <c r="J115" s="462">
        <f t="shared" si="25"/>
        <v>18300.502996874999</v>
      </c>
      <c r="K115" s="463">
        <f t="shared" si="26"/>
        <v>0</v>
      </c>
      <c r="L115" s="464">
        <f t="shared" si="27"/>
        <v>0</v>
      </c>
      <c r="M115" s="47"/>
      <c r="N115" s="47"/>
      <c r="O115" s="47"/>
      <c r="P115" s="47"/>
      <c r="Q115" s="47"/>
      <c r="R115" s="47"/>
      <c r="S115" s="47"/>
      <c r="T115" s="47"/>
      <c r="U115" s="47"/>
    </row>
    <row r="116" spans="2:21" ht="15.9" customHeight="1" x14ac:dyDescent="0.2">
      <c r="B116" s="47"/>
      <c r="C116" s="724"/>
      <c r="D116" s="310" t="s">
        <v>199</v>
      </c>
      <c r="E116" s="450">
        <f t="shared" ref="E116:F116" si="36">N70*O70</f>
        <v>0</v>
      </c>
      <c r="F116" s="451">
        <f t="shared" si="36"/>
        <v>0</v>
      </c>
      <c r="G116" s="452">
        <f t="shared" si="24"/>
        <v>0</v>
      </c>
      <c r="H116" s="47"/>
      <c r="I116" s="310" t="s">
        <v>199</v>
      </c>
      <c r="J116" s="465">
        <f t="shared" si="25"/>
        <v>0</v>
      </c>
      <c r="K116" s="466">
        <f t="shared" si="26"/>
        <v>318.80431687499998</v>
      </c>
      <c r="L116" s="467">
        <f t="shared" si="27"/>
        <v>0</v>
      </c>
      <c r="M116" s="47"/>
      <c r="N116" s="47"/>
      <c r="O116" s="47"/>
      <c r="P116" s="47"/>
      <c r="Q116" s="47"/>
      <c r="R116" s="47"/>
      <c r="S116" s="47"/>
      <c r="T116" s="47"/>
      <c r="U116" s="47"/>
    </row>
    <row r="117" spans="2:21" ht="15.9" customHeight="1" x14ac:dyDescent="0.2">
      <c r="B117" s="47"/>
      <c r="C117" s="724"/>
      <c r="D117" s="292" t="s">
        <v>200</v>
      </c>
      <c r="E117" s="447">
        <f t="shared" ref="E117:F117" si="37">N71*O71</f>
        <v>0</v>
      </c>
      <c r="F117" s="448">
        <f t="shared" si="37"/>
        <v>0</v>
      </c>
      <c r="G117" s="449">
        <f t="shared" si="24"/>
        <v>0</v>
      </c>
      <c r="H117" s="47"/>
      <c r="I117" s="292" t="s">
        <v>200</v>
      </c>
      <c r="J117" s="462">
        <f t="shared" si="25"/>
        <v>0</v>
      </c>
      <c r="K117" s="463">
        <f t="shared" si="26"/>
        <v>293.36724312499996</v>
      </c>
      <c r="L117" s="464">
        <f t="shared" si="27"/>
        <v>0</v>
      </c>
      <c r="M117" s="47"/>
      <c r="N117" s="47"/>
      <c r="O117" s="47"/>
      <c r="P117" s="47"/>
      <c r="Q117" s="47"/>
      <c r="R117" s="47"/>
      <c r="S117" s="47"/>
      <c r="T117" s="47"/>
      <c r="U117" s="47"/>
    </row>
    <row r="118" spans="2:21" ht="15.9" customHeight="1" x14ac:dyDescent="0.2">
      <c r="B118" s="47"/>
      <c r="C118" s="724"/>
      <c r="D118" s="310" t="s">
        <v>201</v>
      </c>
      <c r="E118" s="450">
        <f t="shared" ref="E118:F118" si="38">N72*O72</f>
        <v>0</v>
      </c>
      <c r="F118" s="451">
        <f t="shared" si="38"/>
        <v>0</v>
      </c>
      <c r="G118" s="452">
        <f t="shared" si="24"/>
        <v>0</v>
      </c>
      <c r="H118" s="47"/>
      <c r="I118" s="310" t="s">
        <v>201</v>
      </c>
      <c r="J118" s="465">
        <f t="shared" si="25"/>
        <v>0</v>
      </c>
      <c r="K118" s="466">
        <f t="shared" si="26"/>
        <v>0</v>
      </c>
      <c r="L118" s="467">
        <f t="shared" si="27"/>
        <v>640.97221374999992</v>
      </c>
      <c r="M118" s="47"/>
      <c r="N118" s="47"/>
      <c r="O118" s="47"/>
      <c r="P118" s="47"/>
      <c r="Q118" s="47"/>
      <c r="R118" s="47"/>
      <c r="S118" s="47"/>
      <c r="T118" s="47"/>
      <c r="U118" s="47"/>
    </row>
    <row r="119" spans="2:21" ht="15.9" customHeight="1" x14ac:dyDescent="0.2">
      <c r="B119" s="47"/>
      <c r="C119" s="724"/>
      <c r="D119" s="292" t="s">
        <v>202</v>
      </c>
      <c r="E119" s="447">
        <f t="shared" ref="E119:F119" si="39">N73*O73</f>
        <v>0</v>
      </c>
      <c r="F119" s="448">
        <f t="shared" si="39"/>
        <v>0</v>
      </c>
      <c r="G119" s="449">
        <f t="shared" si="24"/>
        <v>0</v>
      </c>
      <c r="H119" s="47"/>
      <c r="I119" s="292" t="s">
        <v>202</v>
      </c>
      <c r="J119" s="462">
        <f t="shared" si="25"/>
        <v>0</v>
      </c>
      <c r="K119" s="463">
        <f t="shared" si="26"/>
        <v>0</v>
      </c>
      <c r="L119" s="464">
        <f t="shared" si="27"/>
        <v>48.561686249999987</v>
      </c>
      <c r="M119" s="47"/>
      <c r="N119" s="47"/>
      <c r="O119" s="47"/>
      <c r="P119" s="47"/>
      <c r="Q119" s="47"/>
      <c r="R119" s="47"/>
      <c r="S119" s="47"/>
      <c r="T119" s="47"/>
      <c r="U119" s="47"/>
    </row>
    <row r="120" spans="2:21" ht="15.9" customHeight="1" x14ac:dyDescent="0.2">
      <c r="B120" s="47"/>
      <c r="C120" s="724"/>
      <c r="D120" s="310" t="s">
        <v>203</v>
      </c>
      <c r="E120" s="450">
        <f t="shared" ref="E120:F120" si="40">N74*O74</f>
        <v>0</v>
      </c>
      <c r="F120" s="451">
        <f t="shared" si="40"/>
        <v>0</v>
      </c>
      <c r="G120" s="452">
        <f t="shared" si="24"/>
        <v>0</v>
      </c>
      <c r="H120" s="47"/>
      <c r="I120" s="310" t="s">
        <v>203</v>
      </c>
      <c r="J120" s="465">
        <f t="shared" si="25"/>
        <v>0</v>
      </c>
      <c r="K120" s="466">
        <f t="shared" si="26"/>
        <v>0</v>
      </c>
      <c r="L120" s="467">
        <f t="shared" si="27"/>
        <v>0</v>
      </c>
      <c r="M120" s="47"/>
      <c r="N120" s="47"/>
      <c r="O120" s="47"/>
      <c r="P120" s="47"/>
      <c r="Q120" s="47"/>
      <c r="R120" s="47"/>
      <c r="S120" s="47"/>
      <c r="T120" s="47"/>
      <c r="U120" s="47"/>
    </row>
    <row r="121" spans="2:21" ht="16.5" customHeight="1" thickBot="1" x14ac:dyDescent="0.25">
      <c r="B121" s="47"/>
      <c r="C121" s="724"/>
      <c r="D121" s="293" t="s">
        <v>204</v>
      </c>
      <c r="E121" s="453">
        <f t="shared" ref="E121:F121" si="41">N75*O75</f>
        <v>0</v>
      </c>
      <c r="F121" s="454">
        <f t="shared" si="41"/>
        <v>0</v>
      </c>
      <c r="G121" s="455">
        <f t="shared" si="24"/>
        <v>0</v>
      </c>
      <c r="H121" s="47"/>
      <c r="I121" s="293" t="s">
        <v>204</v>
      </c>
      <c r="J121" s="468">
        <f t="shared" si="25"/>
        <v>0</v>
      </c>
      <c r="K121" s="469">
        <f t="shared" si="26"/>
        <v>0</v>
      </c>
      <c r="L121" s="470">
        <f t="shared" si="27"/>
        <v>0</v>
      </c>
      <c r="M121" s="47"/>
      <c r="N121" s="47"/>
      <c r="O121" s="47"/>
      <c r="P121" s="47"/>
      <c r="Q121" s="47"/>
      <c r="R121" s="47"/>
      <c r="S121" s="47"/>
      <c r="T121" s="47"/>
      <c r="U121" s="47"/>
    </row>
    <row r="122" spans="2:21" ht="16.5" customHeight="1" thickBot="1" x14ac:dyDescent="0.25">
      <c r="B122" s="47"/>
      <c r="C122" s="724"/>
      <c r="D122" s="170" t="s">
        <v>49</v>
      </c>
      <c r="E122" s="456">
        <f>SUM(E106:E121)</f>
        <v>0</v>
      </c>
      <c r="F122" s="457">
        <f t="shared" ref="F122:G122" si="42">SUM(F106:F121)</f>
        <v>0</v>
      </c>
      <c r="G122" s="458">
        <f t="shared" si="42"/>
        <v>0</v>
      </c>
      <c r="H122" s="406"/>
      <c r="I122" s="170" t="s">
        <v>49</v>
      </c>
      <c r="J122" s="471">
        <f>SUM(J106:J121)</f>
        <v>40704.845549999998</v>
      </c>
      <c r="K122" s="472">
        <f>SUM(K106:K121)</f>
        <v>1739.17156</v>
      </c>
      <c r="L122" s="473">
        <f>SUM(L106:L121)</f>
        <v>3011.5338999999999</v>
      </c>
      <c r="M122" s="372"/>
      <c r="N122" s="47"/>
      <c r="O122" s="372"/>
      <c r="P122" s="47"/>
      <c r="Q122" s="47"/>
      <c r="R122" s="47"/>
      <c r="S122" s="47"/>
      <c r="T122" s="47"/>
      <c r="U122" s="47"/>
    </row>
    <row r="123" spans="2:21" x14ac:dyDescent="0.2">
      <c r="B123" s="47"/>
      <c r="C123" s="47"/>
      <c r="D123" s="47"/>
      <c r="E123" s="47"/>
      <c r="F123" s="47"/>
      <c r="G123" s="47"/>
      <c r="H123" s="47"/>
      <c r="I123" s="47"/>
      <c r="J123" s="372"/>
      <c r="K123" s="372"/>
      <c r="L123" s="372"/>
      <c r="M123" s="372"/>
      <c r="N123" s="372"/>
      <c r="O123" s="372"/>
      <c r="P123" s="47"/>
      <c r="Q123" s="47"/>
      <c r="R123" s="47"/>
      <c r="S123" s="47"/>
      <c r="T123" s="47"/>
      <c r="U123" s="47"/>
    </row>
    <row r="124" spans="2:21" x14ac:dyDescent="0.2">
      <c r="B124" s="47"/>
      <c r="C124" s="47"/>
      <c r="D124" s="47"/>
      <c r="E124" s="47"/>
      <c r="F124" s="47"/>
      <c r="G124" s="47"/>
      <c r="H124" s="47"/>
      <c r="I124" s="47"/>
      <c r="J124" s="372"/>
      <c r="K124" s="372"/>
      <c r="L124" s="372"/>
      <c r="M124" s="372"/>
      <c r="N124" s="372"/>
      <c r="O124" s="372"/>
      <c r="P124" s="47"/>
      <c r="Q124" s="47"/>
      <c r="R124" s="47"/>
      <c r="S124" s="47"/>
      <c r="T124" s="47"/>
      <c r="U124" s="47"/>
    </row>
    <row r="125" spans="2:21" ht="20.25" customHeight="1" thickBot="1" x14ac:dyDescent="0.25">
      <c r="B125" s="47"/>
      <c r="C125" s="47"/>
      <c r="D125" s="391" t="s">
        <v>339</v>
      </c>
      <c r="E125" s="47"/>
      <c r="F125" s="47"/>
      <c r="G125" s="47"/>
      <c r="H125" s="47"/>
      <c r="I125" s="47"/>
      <c r="J125" s="372"/>
      <c r="K125" s="372"/>
      <c r="L125" s="372"/>
      <c r="M125" s="372"/>
      <c r="N125" s="372"/>
      <c r="O125" s="372"/>
      <c r="P125" s="47"/>
      <c r="Q125" s="47"/>
      <c r="R125" s="47"/>
      <c r="S125" s="47"/>
      <c r="T125" s="47"/>
      <c r="U125" s="47"/>
    </row>
    <row r="126" spans="2:21" ht="15.9" customHeight="1" x14ac:dyDescent="0.2">
      <c r="B126" s="47"/>
      <c r="C126" s="723" t="s">
        <v>229</v>
      </c>
      <c r="D126" s="761" t="s">
        <v>120</v>
      </c>
      <c r="E126" s="762"/>
      <c r="F126" s="396"/>
      <c r="G126" s="763" t="s">
        <v>80</v>
      </c>
      <c r="H126" s="764"/>
      <c r="I126" s="396"/>
      <c r="J126" s="396"/>
      <c r="K126" s="882" t="s">
        <v>81</v>
      </c>
      <c r="L126" s="884"/>
      <c r="M126" s="396"/>
      <c r="N126" s="396"/>
      <c r="O126" s="882" t="s">
        <v>81</v>
      </c>
      <c r="P126" s="884"/>
      <c r="Q126" s="396"/>
      <c r="R126" s="396"/>
      <c r="S126" s="47"/>
      <c r="T126" s="47"/>
      <c r="U126" s="47"/>
    </row>
    <row r="127" spans="2:21" ht="16.5" customHeight="1" thickBot="1" x14ac:dyDescent="0.25">
      <c r="B127" s="47"/>
      <c r="C127" s="723"/>
      <c r="D127" s="824" t="s">
        <v>335</v>
      </c>
      <c r="E127" s="825"/>
      <c r="F127" s="404" t="s">
        <v>76</v>
      </c>
      <c r="G127" s="771" t="s">
        <v>336</v>
      </c>
      <c r="H127" s="772"/>
      <c r="I127" s="404" t="s">
        <v>318</v>
      </c>
      <c r="J127" s="404" t="s">
        <v>84</v>
      </c>
      <c r="K127" s="891" t="s">
        <v>337</v>
      </c>
      <c r="L127" s="892"/>
      <c r="M127" s="404" t="s">
        <v>319</v>
      </c>
      <c r="N127" s="404" t="s">
        <v>85</v>
      </c>
      <c r="O127" s="891" t="s">
        <v>338</v>
      </c>
      <c r="P127" s="892"/>
      <c r="Q127" s="404" t="s">
        <v>320</v>
      </c>
      <c r="R127" s="396"/>
      <c r="S127" s="47"/>
      <c r="T127" s="47"/>
      <c r="U127" s="47"/>
    </row>
    <row r="128" spans="2:21" ht="17.25" customHeight="1" thickTop="1" thickBot="1" x14ac:dyDescent="0.25">
      <c r="B128" s="47"/>
      <c r="C128" s="723"/>
      <c r="D128" s="757">
        <f>J122</f>
        <v>40704.845549999998</v>
      </c>
      <c r="E128" s="758"/>
      <c r="F128" s="474"/>
      <c r="G128" s="765">
        <f>R76</f>
        <v>3072.7879218449998</v>
      </c>
      <c r="H128" s="766"/>
      <c r="I128" s="474"/>
      <c r="J128" s="475"/>
      <c r="K128" s="893">
        <f>F122</f>
        <v>0</v>
      </c>
      <c r="L128" s="894"/>
      <c r="M128" s="475"/>
      <c r="N128" s="475"/>
      <c r="O128" s="893">
        <f>G122</f>
        <v>0</v>
      </c>
      <c r="P128" s="894"/>
      <c r="Q128" s="47"/>
      <c r="R128" s="396"/>
      <c r="S128" s="47"/>
      <c r="T128" s="47"/>
      <c r="U128" s="47"/>
    </row>
    <row r="129" spans="2:22" ht="15.9" customHeight="1" x14ac:dyDescent="0.2">
      <c r="B129" s="47"/>
      <c r="C129" s="723"/>
      <c r="D129" s="47"/>
      <c r="E129" s="47"/>
      <c r="F129" s="47"/>
      <c r="G129" s="47"/>
      <c r="H129" s="47"/>
      <c r="I129" s="47"/>
      <c r="J129" s="372"/>
      <c r="K129" s="372"/>
      <c r="L129" s="372"/>
      <c r="M129" s="372"/>
      <c r="N129" s="372"/>
      <c r="O129" s="372"/>
      <c r="P129" s="47"/>
      <c r="Q129" s="47"/>
      <c r="R129" s="396"/>
      <c r="S129" s="47"/>
      <c r="T129" s="47"/>
      <c r="U129" s="47"/>
    </row>
    <row r="130" spans="2:22" ht="16.5" customHeight="1" thickBot="1" x14ac:dyDescent="0.25">
      <c r="B130" s="47"/>
      <c r="C130" s="723"/>
      <c r="D130" s="47" t="s">
        <v>121</v>
      </c>
      <c r="E130" s="47"/>
      <c r="F130" s="47"/>
      <c r="G130" s="47"/>
      <c r="H130" s="47"/>
      <c r="I130" s="47"/>
      <c r="J130" s="372"/>
      <c r="K130" s="372"/>
      <c r="L130" s="372"/>
      <c r="M130" s="372"/>
      <c r="N130" s="372"/>
      <c r="O130" s="372"/>
      <c r="P130" s="47"/>
      <c r="Q130" s="47"/>
      <c r="R130" s="396"/>
      <c r="S130" s="47"/>
      <c r="T130" s="47"/>
      <c r="U130" s="47"/>
    </row>
    <row r="131" spans="2:22" ht="15.9" customHeight="1" x14ac:dyDescent="0.2">
      <c r="B131" s="47"/>
      <c r="C131" s="723"/>
      <c r="D131" s="761" t="s">
        <v>120</v>
      </c>
      <c r="E131" s="762"/>
      <c r="F131" s="47"/>
      <c r="G131" s="882" t="s">
        <v>81</v>
      </c>
      <c r="H131" s="884"/>
      <c r="I131" s="47"/>
      <c r="J131" s="47"/>
      <c r="K131" s="763" t="s">
        <v>80</v>
      </c>
      <c r="L131" s="764"/>
      <c r="M131" s="47"/>
      <c r="N131" s="47"/>
      <c r="O131" s="882" t="s">
        <v>81</v>
      </c>
      <c r="P131" s="884"/>
      <c r="Q131" s="47"/>
      <c r="R131" s="396"/>
      <c r="S131" s="47"/>
      <c r="T131" s="47"/>
      <c r="U131" s="47"/>
    </row>
    <row r="132" spans="2:22" ht="16.5" customHeight="1" thickBot="1" x14ac:dyDescent="0.25">
      <c r="B132" s="47"/>
      <c r="C132" s="723"/>
      <c r="D132" s="824" t="s">
        <v>331</v>
      </c>
      <c r="E132" s="825"/>
      <c r="F132" s="404" t="s">
        <v>76</v>
      </c>
      <c r="G132" s="891" t="s">
        <v>332</v>
      </c>
      <c r="H132" s="892"/>
      <c r="I132" s="404" t="s">
        <v>318</v>
      </c>
      <c r="J132" s="404" t="s">
        <v>85</v>
      </c>
      <c r="K132" s="771" t="s">
        <v>333</v>
      </c>
      <c r="L132" s="772"/>
      <c r="M132" s="404" t="s">
        <v>319</v>
      </c>
      <c r="N132" s="404" t="s">
        <v>85</v>
      </c>
      <c r="O132" s="891" t="s">
        <v>334</v>
      </c>
      <c r="P132" s="892"/>
      <c r="Q132" s="404" t="s">
        <v>320</v>
      </c>
      <c r="R132" s="396"/>
      <c r="S132" s="47"/>
      <c r="T132" s="47"/>
      <c r="U132" s="47"/>
    </row>
    <row r="133" spans="2:22" ht="17.25" customHeight="1" thickTop="1" thickBot="1" x14ac:dyDescent="0.25">
      <c r="B133" s="47"/>
      <c r="C133" s="723"/>
      <c r="D133" s="759">
        <f>K122</f>
        <v>1739.17156</v>
      </c>
      <c r="E133" s="760"/>
      <c r="F133" s="474"/>
      <c r="G133" s="767">
        <f>E122</f>
        <v>0</v>
      </c>
      <c r="H133" s="768"/>
      <c r="I133" s="474"/>
      <c r="J133" s="474"/>
      <c r="K133" s="889">
        <f>S76</f>
        <v>13.6568352082</v>
      </c>
      <c r="L133" s="890"/>
      <c r="M133" s="474"/>
      <c r="N133" s="474"/>
      <c r="O133" s="767">
        <f>F122</f>
        <v>0</v>
      </c>
      <c r="P133" s="768"/>
      <c r="Q133" s="47"/>
      <c r="R133" s="396"/>
      <c r="S133" s="47"/>
      <c r="T133" s="47"/>
      <c r="U133" s="47"/>
    </row>
    <row r="134" spans="2:22" ht="16.5" customHeight="1" thickBot="1" x14ac:dyDescent="0.25">
      <c r="B134" s="47"/>
      <c r="C134" s="723"/>
      <c r="D134" s="396"/>
      <c r="E134" s="47"/>
      <c r="F134" s="47"/>
      <c r="G134" s="47"/>
      <c r="H134" s="396"/>
      <c r="I134" s="396"/>
      <c r="J134" s="396"/>
      <c r="K134" s="396"/>
      <c r="L134" s="396"/>
      <c r="M134" s="396"/>
      <c r="N134" s="396"/>
      <c r="O134" s="396"/>
      <c r="P134" s="396"/>
      <c r="Q134" s="396"/>
      <c r="R134" s="396"/>
      <c r="S134" s="47"/>
      <c r="T134" s="47"/>
      <c r="U134" s="47"/>
    </row>
    <row r="135" spans="2:22" ht="15.9" customHeight="1" x14ac:dyDescent="0.2">
      <c r="B135" s="47"/>
      <c r="C135" s="723"/>
      <c r="D135" s="761" t="s">
        <v>120</v>
      </c>
      <c r="E135" s="762"/>
      <c r="F135" s="47"/>
      <c r="G135" s="882" t="s">
        <v>81</v>
      </c>
      <c r="H135" s="884"/>
      <c r="I135" s="47"/>
      <c r="J135" s="47"/>
      <c r="K135" s="882" t="s">
        <v>81</v>
      </c>
      <c r="L135" s="884"/>
      <c r="M135" s="47"/>
      <c r="N135" s="47"/>
      <c r="O135" s="763" t="s">
        <v>80</v>
      </c>
      <c r="P135" s="764"/>
      <c r="Q135" s="396"/>
      <c r="R135" s="396"/>
      <c r="S135" s="47"/>
      <c r="T135" s="47"/>
      <c r="U135" s="47"/>
    </row>
    <row r="136" spans="2:22" ht="16.5" customHeight="1" thickBot="1" x14ac:dyDescent="0.25">
      <c r="B136" s="47"/>
      <c r="C136" s="723"/>
      <c r="D136" s="824" t="s">
        <v>327</v>
      </c>
      <c r="E136" s="825"/>
      <c r="F136" s="404" t="s">
        <v>76</v>
      </c>
      <c r="G136" s="891" t="s">
        <v>328</v>
      </c>
      <c r="H136" s="892"/>
      <c r="I136" s="404" t="s">
        <v>318</v>
      </c>
      <c r="J136" s="404" t="s">
        <v>85</v>
      </c>
      <c r="K136" s="891" t="s">
        <v>329</v>
      </c>
      <c r="L136" s="892"/>
      <c r="M136" s="404" t="s">
        <v>319</v>
      </c>
      <c r="N136" s="404" t="s">
        <v>85</v>
      </c>
      <c r="O136" s="771" t="s">
        <v>330</v>
      </c>
      <c r="P136" s="772"/>
      <c r="Q136" s="404" t="s">
        <v>320</v>
      </c>
      <c r="R136" s="396"/>
      <c r="S136" s="47"/>
      <c r="T136" s="47"/>
      <c r="U136" s="47"/>
    </row>
    <row r="137" spans="2:22" ht="17.25" customHeight="1" thickTop="1" thickBot="1" x14ac:dyDescent="0.25">
      <c r="B137" s="47"/>
      <c r="C137" s="723"/>
      <c r="D137" s="759">
        <f>L122</f>
        <v>3011.5338999999999</v>
      </c>
      <c r="E137" s="760"/>
      <c r="F137" s="474"/>
      <c r="G137" s="769">
        <f>G122</f>
        <v>0</v>
      </c>
      <c r="H137" s="770"/>
      <c r="I137" s="474"/>
      <c r="J137" s="474"/>
      <c r="K137" s="767">
        <f>F122</f>
        <v>0</v>
      </c>
      <c r="L137" s="768"/>
      <c r="M137" s="474"/>
      <c r="N137" s="474"/>
      <c r="O137" s="889">
        <f>T76</f>
        <v>54.627340832799995</v>
      </c>
      <c r="P137" s="890"/>
      <c r="Q137" s="47"/>
      <c r="R137" s="396"/>
      <c r="S137" s="47"/>
      <c r="T137" s="47"/>
      <c r="U137" s="47"/>
    </row>
    <row r="138" spans="2:22" ht="16.5" customHeight="1" thickBot="1" x14ac:dyDescent="0.25">
      <c r="B138" s="47"/>
      <c r="C138" s="723"/>
      <c r="D138" s="396"/>
      <c r="E138" s="47"/>
      <c r="F138" s="47"/>
      <c r="G138" s="47"/>
      <c r="H138" s="396"/>
      <c r="I138" s="396"/>
      <c r="J138" s="396"/>
      <c r="K138" s="396"/>
      <c r="L138" s="396"/>
      <c r="M138" s="396"/>
      <c r="N138" s="396"/>
      <c r="O138" s="396"/>
      <c r="P138" s="396"/>
      <c r="Q138" s="396"/>
      <c r="R138" s="396"/>
      <c r="S138" s="47"/>
      <c r="T138" s="47"/>
      <c r="U138" s="47"/>
    </row>
    <row r="139" spans="2:22" ht="15.9" customHeight="1" x14ac:dyDescent="0.2">
      <c r="B139" s="47"/>
      <c r="C139" s="723"/>
      <c r="D139" s="213" t="s">
        <v>321</v>
      </c>
      <c r="E139" s="214" t="s">
        <v>76</v>
      </c>
      <c r="F139" s="215">
        <f>D128/G128</f>
        <v>13.246877619057912</v>
      </c>
      <c r="G139" s="47"/>
      <c r="H139" s="47"/>
      <c r="I139" s="47"/>
      <c r="J139" s="47"/>
      <c r="K139" s="47"/>
      <c r="L139" s="372"/>
      <c r="M139" s="372"/>
      <c r="N139" s="396"/>
      <c r="O139" s="47"/>
      <c r="P139" s="47"/>
      <c r="Q139" s="396"/>
      <c r="R139" s="396"/>
      <c r="S139" s="47"/>
      <c r="T139" s="47"/>
      <c r="U139" s="47"/>
    </row>
    <row r="140" spans="2:22" ht="15.9" customHeight="1" x14ac:dyDescent="0.2">
      <c r="B140" s="47"/>
      <c r="C140" s="723"/>
      <c r="D140" s="216" t="s">
        <v>323</v>
      </c>
      <c r="E140" s="217" t="s">
        <v>76</v>
      </c>
      <c r="F140" s="218">
        <f>D133/K133</f>
        <v>127.34806662642789</v>
      </c>
      <c r="G140" s="47"/>
      <c r="H140" s="396"/>
      <c r="I140" s="47"/>
      <c r="J140" s="47"/>
      <c r="K140" s="47"/>
      <c r="L140" s="396"/>
      <c r="M140" s="396"/>
      <c r="N140" s="396"/>
      <c r="O140" s="396"/>
      <c r="P140" s="396"/>
      <c r="Q140" s="396"/>
      <c r="R140" s="396"/>
      <c r="S140" s="47"/>
      <c r="T140" s="47"/>
      <c r="U140" s="47"/>
    </row>
    <row r="141" spans="2:22" ht="16.5" customHeight="1" thickBot="1" x14ac:dyDescent="0.25">
      <c r="B141" s="47"/>
      <c r="C141" s="723"/>
      <c r="D141" s="219" t="s">
        <v>325</v>
      </c>
      <c r="E141" s="220" t="s">
        <v>76</v>
      </c>
      <c r="F141" s="221">
        <f>D137/O137</f>
        <v>55.128692960133598</v>
      </c>
      <c r="G141" s="47"/>
      <c r="H141" s="396"/>
      <c r="I141" s="47"/>
      <c r="J141" s="47"/>
      <c r="K141" s="47"/>
      <c r="L141" s="396"/>
      <c r="M141" s="396"/>
      <c r="N141" s="396"/>
      <c r="O141" s="396"/>
      <c r="P141" s="396"/>
      <c r="Q141" s="396"/>
      <c r="R141" s="396"/>
      <c r="S141" s="47"/>
      <c r="T141" s="47"/>
      <c r="U141" s="47"/>
    </row>
    <row r="142" spans="2:22" ht="15.9" customHeight="1" x14ac:dyDescent="0.2">
      <c r="B142" s="47"/>
      <c r="C142" s="47"/>
      <c r="D142" s="396"/>
      <c r="E142" s="396"/>
      <c r="F142" s="396"/>
      <c r="G142" s="396"/>
      <c r="H142" s="396"/>
      <c r="I142" s="396"/>
      <c r="J142" s="396"/>
      <c r="K142" s="396"/>
      <c r="L142" s="396"/>
      <c r="M142" s="396"/>
      <c r="N142" s="396"/>
      <c r="O142" s="396"/>
      <c r="P142" s="396"/>
      <c r="Q142" s="396"/>
      <c r="R142" s="396"/>
      <c r="S142" s="47"/>
      <c r="T142" s="47"/>
      <c r="U142" s="47"/>
    </row>
    <row r="143" spans="2:22" ht="20.25" customHeight="1" thickBot="1" x14ac:dyDescent="0.25">
      <c r="B143" s="47"/>
      <c r="C143" s="723" t="s">
        <v>230</v>
      </c>
      <c r="D143" s="14" t="s">
        <v>94</v>
      </c>
      <c r="F143" s="47"/>
      <c r="G143" s="47"/>
      <c r="H143" s="396"/>
      <c r="I143" s="47"/>
      <c r="J143" s="372"/>
      <c r="K143" s="372"/>
      <c r="L143" s="407"/>
      <c r="M143" s="372"/>
      <c r="N143" s="372"/>
      <c r="O143" s="372"/>
      <c r="P143" s="396"/>
      <c r="Q143" s="47"/>
      <c r="R143" s="396"/>
      <c r="S143" s="47"/>
      <c r="T143" s="47"/>
      <c r="U143" s="47"/>
      <c r="V143" s="3"/>
    </row>
    <row r="144" spans="2:22" ht="16.5" customHeight="1" thickBot="1" x14ac:dyDescent="0.25">
      <c r="B144" s="47"/>
      <c r="C144" s="723"/>
      <c r="D144" s="895" t="s">
        <v>307</v>
      </c>
      <c r="E144" s="896"/>
      <c r="F144" s="803" t="s">
        <v>76</v>
      </c>
      <c r="G144" s="229" t="s">
        <v>321</v>
      </c>
      <c r="H144" s="228" t="s">
        <v>95</v>
      </c>
      <c r="I144" s="232" t="s">
        <v>322</v>
      </c>
      <c r="J144" s="803" t="s">
        <v>84</v>
      </c>
      <c r="K144" s="230" t="s">
        <v>323</v>
      </c>
      <c r="L144" s="228" t="s">
        <v>95</v>
      </c>
      <c r="M144" s="233" t="s">
        <v>324</v>
      </c>
      <c r="N144" s="803" t="s">
        <v>84</v>
      </c>
      <c r="O144" s="231" t="s">
        <v>325</v>
      </c>
      <c r="P144" s="228" t="s">
        <v>95</v>
      </c>
      <c r="Q144" s="234" t="s">
        <v>326</v>
      </c>
      <c r="R144" s="886" t="s">
        <v>84</v>
      </c>
      <c r="S144" s="887" t="s">
        <v>317</v>
      </c>
      <c r="T144" s="47"/>
      <c r="U144" s="47"/>
    </row>
    <row r="145" spans="2:21" ht="17.25" customHeight="1" thickTop="1" thickBot="1" x14ac:dyDescent="0.25">
      <c r="B145" s="47"/>
      <c r="C145" s="723"/>
      <c r="D145" s="801">
        <f>E101</f>
        <v>212.5625</v>
      </c>
      <c r="E145" s="802"/>
      <c r="F145" s="803"/>
      <c r="G145" s="754">
        <f>F139*J77</f>
        <v>397.40632857173739</v>
      </c>
      <c r="H145" s="755"/>
      <c r="I145" s="756"/>
      <c r="J145" s="803"/>
      <c r="K145" s="754">
        <f>F140*K77</f>
        <v>254.69613325285579</v>
      </c>
      <c r="L145" s="755"/>
      <c r="M145" s="756"/>
      <c r="N145" s="803"/>
      <c r="O145" s="754">
        <f>F141*L77</f>
        <v>330.77215776080158</v>
      </c>
      <c r="P145" s="755"/>
      <c r="Q145" s="756"/>
      <c r="R145" s="886"/>
      <c r="S145" s="888"/>
      <c r="T145" s="47"/>
      <c r="U145" s="47"/>
    </row>
    <row r="146" spans="2:21" ht="16.5" customHeight="1" thickBot="1" x14ac:dyDescent="0.25">
      <c r="B146" s="47"/>
      <c r="C146" s="723"/>
      <c r="D146" s="396"/>
      <c r="E146" s="396"/>
      <c r="F146" s="396"/>
      <c r="G146" s="396"/>
      <c r="H146" s="396"/>
      <c r="I146" s="396"/>
      <c r="J146" s="396"/>
      <c r="K146" s="396"/>
      <c r="L146" s="396"/>
      <c r="M146" s="396"/>
      <c r="N146" s="396"/>
      <c r="O146" s="396"/>
      <c r="P146" s="396"/>
      <c r="Q146" s="396"/>
      <c r="R146" s="396"/>
      <c r="S146" s="47"/>
      <c r="T146" s="47"/>
      <c r="U146" s="47"/>
    </row>
    <row r="147" spans="2:21" ht="15.9" customHeight="1" x14ac:dyDescent="0.2">
      <c r="B147" s="47"/>
      <c r="C147" s="723"/>
      <c r="D147" s="799" t="s">
        <v>317</v>
      </c>
      <c r="E147" s="816" t="s">
        <v>76</v>
      </c>
      <c r="F147" s="818">
        <f>D145-G145-K145-O145</f>
        <v>-770.31211958539484</v>
      </c>
      <c r="G147" s="396"/>
      <c r="H147" s="396"/>
      <c r="I147" s="404"/>
      <c r="J147" s="408"/>
      <c r="K147" s="404"/>
      <c r="L147" s="408"/>
      <c r="M147" s="404"/>
      <c r="N147" s="408"/>
      <c r="O147" s="404"/>
      <c r="P147" s="396"/>
      <c r="Q147" s="47"/>
      <c r="R147" s="396"/>
      <c r="S147" s="47"/>
      <c r="T147" s="47"/>
      <c r="U147" s="47"/>
    </row>
    <row r="148" spans="2:21" ht="16.5" customHeight="1" thickBot="1" x14ac:dyDescent="0.25">
      <c r="B148" s="47"/>
      <c r="C148" s="723"/>
      <c r="D148" s="800"/>
      <c r="E148" s="817"/>
      <c r="F148" s="819"/>
      <c r="G148" s="396"/>
      <c r="H148" s="396"/>
      <c r="I148" s="405"/>
      <c r="J148" s="408"/>
      <c r="K148" s="405"/>
      <c r="L148" s="408"/>
      <c r="M148" s="405"/>
      <c r="N148" s="408"/>
      <c r="O148" s="405"/>
      <c r="P148" s="396"/>
      <c r="Q148" s="47"/>
      <c r="R148" s="396"/>
      <c r="S148" s="47"/>
      <c r="T148" s="47"/>
      <c r="U148" s="47"/>
    </row>
    <row r="149" spans="2:21" ht="15.9" customHeight="1" x14ac:dyDescent="0.2">
      <c r="B149" s="47"/>
      <c r="C149" s="723"/>
      <c r="D149" s="404"/>
      <c r="E149" s="409"/>
      <c r="F149" s="406"/>
      <c r="G149" s="396"/>
      <c r="H149" s="396"/>
      <c r="I149" s="396"/>
      <c r="J149" s="396"/>
      <c r="K149" s="396"/>
      <c r="L149" s="396"/>
      <c r="M149" s="396"/>
      <c r="N149" s="396"/>
      <c r="O149" s="396"/>
      <c r="P149" s="396"/>
      <c r="Q149" s="396"/>
      <c r="R149" s="396"/>
      <c r="S149" s="47"/>
      <c r="T149" s="47"/>
      <c r="U149" s="47"/>
    </row>
    <row r="150" spans="2:21" ht="20.25" customHeight="1" thickBot="1" x14ac:dyDescent="0.25">
      <c r="B150" s="47"/>
      <c r="C150" s="723"/>
      <c r="D150" s="391" t="s">
        <v>93</v>
      </c>
      <c r="E150" s="47"/>
      <c r="F150" s="47"/>
      <c r="G150" s="47"/>
      <c r="H150" s="47"/>
      <c r="I150" s="47"/>
      <c r="J150" s="372"/>
      <c r="K150" s="372"/>
      <c r="L150" s="372"/>
      <c r="M150" s="372"/>
      <c r="N150" s="372"/>
      <c r="O150" s="372"/>
      <c r="P150" s="47"/>
      <c r="Q150" s="47"/>
      <c r="R150" s="47"/>
      <c r="S150" s="47"/>
      <c r="T150" s="47"/>
      <c r="U150" s="47"/>
    </row>
    <row r="151" spans="2:21" ht="16.5" customHeight="1" thickBot="1" x14ac:dyDescent="0.25">
      <c r="B151" s="47"/>
      <c r="C151" s="723"/>
      <c r="D151" s="798" t="s">
        <v>282</v>
      </c>
      <c r="E151" s="750" t="s">
        <v>76</v>
      </c>
      <c r="F151" s="241" t="s">
        <v>317</v>
      </c>
      <c r="G151" s="750" t="s">
        <v>86</v>
      </c>
      <c r="H151" s="222" t="s">
        <v>318</v>
      </c>
      <c r="I151" s="749" t="s">
        <v>279</v>
      </c>
      <c r="J151" s="750" t="s">
        <v>86</v>
      </c>
      <c r="K151" s="224" t="s">
        <v>319</v>
      </c>
      <c r="L151" s="749" t="s">
        <v>280</v>
      </c>
      <c r="M151" s="750" t="s">
        <v>86</v>
      </c>
      <c r="N151" s="226" t="s">
        <v>320</v>
      </c>
      <c r="O151" s="749" t="s">
        <v>281</v>
      </c>
      <c r="P151" s="47"/>
      <c r="Q151" s="47"/>
      <c r="R151" s="47"/>
      <c r="S151" s="47"/>
      <c r="T151" s="47"/>
      <c r="U151" s="47"/>
    </row>
    <row r="152" spans="2:21" ht="16.5" customHeight="1" thickBot="1" x14ac:dyDescent="0.25">
      <c r="B152" s="47"/>
      <c r="C152" s="723"/>
      <c r="D152" s="798"/>
      <c r="E152" s="750"/>
      <c r="F152" s="241">
        <f>F147</f>
        <v>-770.31211958539484</v>
      </c>
      <c r="G152" s="750"/>
      <c r="H152" s="223">
        <f>F139</f>
        <v>13.246877619057912</v>
      </c>
      <c r="I152" s="749"/>
      <c r="J152" s="750"/>
      <c r="K152" s="225">
        <f>F140</f>
        <v>127.34806662642789</v>
      </c>
      <c r="L152" s="749"/>
      <c r="M152" s="750"/>
      <c r="N152" s="227">
        <f>F141</f>
        <v>55.128692960133598</v>
      </c>
      <c r="O152" s="749"/>
      <c r="P152" s="47"/>
      <c r="Q152" s="47"/>
      <c r="R152" s="47"/>
      <c r="S152" s="47"/>
      <c r="T152" s="47"/>
      <c r="U152" s="47"/>
    </row>
    <row r="153" spans="2:21" ht="15.9" customHeight="1" x14ac:dyDescent="0.2"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372"/>
      <c r="O153" s="372"/>
      <c r="P153" s="47"/>
      <c r="Q153" s="47"/>
      <c r="R153" s="47"/>
      <c r="S153" s="47"/>
      <c r="T153" s="47"/>
      <c r="U153" s="47"/>
    </row>
    <row r="154" spans="2:21" ht="15.9" customHeight="1" x14ac:dyDescent="0.2"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372"/>
      <c r="O154" s="372"/>
      <c r="P154" s="47"/>
      <c r="Q154" s="47"/>
      <c r="R154" s="47"/>
      <c r="S154" s="47"/>
      <c r="T154" s="47"/>
      <c r="U154" s="47"/>
    </row>
    <row r="155" spans="2:21" ht="20.25" customHeight="1" thickBot="1" x14ac:dyDescent="0.25">
      <c r="B155" s="47"/>
      <c r="C155" s="47"/>
      <c r="D155" s="391" t="s">
        <v>177</v>
      </c>
      <c r="E155" s="47"/>
      <c r="F155" s="47"/>
      <c r="G155" s="47"/>
      <c r="H155" s="47"/>
      <c r="I155" s="47"/>
      <c r="J155" s="372"/>
      <c r="K155" s="372"/>
      <c r="L155" s="372"/>
      <c r="M155" s="372"/>
      <c r="N155" s="372"/>
      <c r="O155" s="372"/>
      <c r="P155" s="47"/>
      <c r="Q155" s="47"/>
      <c r="R155" s="47"/>
      <c r="S155" s="47"/>
      <c r="T155" s="47"/>
      <c r="U155" s="47"/>
    </row>
    <row r="156" spans="2:21" ht="15.9" customHeight="1" x14ac:dyDescent="0.2">
      <c r="B156" s="47"/>
      <c r="C156" s="724" t="s">
        <v>231</v>
      </c>
      <c r="D156" s="775" t="s">
        <v>82</v>
      </c>
      <c r="E156" s="775" t="s">
        <v>1</v>
      </c>
      <c r="F156" s="776"/>
      <c r="G156" s="777"/>
      <c r="H156" s="179" t="s">
        <v>105</v>
      </c>
      <c r="I156" s="168" t="s">
        <v>122</v>
      </c>
      <c r="J156" s="795" t="s">
        <v>87</v>
      </c>
      <c r="K156" s="520" t="s">
        <v>88</v>
      </c>
      <c r="L156" s="499"/>
      <c r="M156" s="47"/>
      <c r="N156" s="47"/>
      <c r="O156" s="47"/>
      <c r="P156" s="47"/>
      <c r="Q156" s="47"/>
      <c r="R156" s="47"/>
      <c r="S156" s="47"/>
      <c r="T156" s="47"/>
      <c r="U156" s="47"/>
    </row>
    <row r="157" spans="2:21" ht="15.9" customHeight="1" x14ac:dyDescent="0.2">
      <c r="B157" s="47"/>
      <c r="C157" s="724"/>
      <c r="D157" s="567"/>
      <c r="E157" s="778" t="s">
        <v>3</v>
      </c>
      <c r="F157" s="780" t="s">
        <v>4</v>
      </c>
      <c r="G157" s="782" t="s">
        <v>0</v>
      </c>
      <c r="H157" s="788" t="s">
        <v>73</v>
      </c>
      <c r="I157" s="794" t="s">
        <v>73</v>
      </c>
      <c r="J157" s="677"/>
      <c r="K157" s="521"/>
      <c r="L157" s="510"/>
      <c r="M157" s="47"/>
      <c r="N157" s="47"/>
      <c r="O157" s="47"/>
      <c r="P157" s="47"/>
      <c r="Q157" s="47"/>
      <c r="R157" s="47"/>
      <c r="S157" s="47"/>
      <c r="T157" s="47"/>
      <c r="U157" s="47"/>
    </row>
    <row r="158" spans="2:21" ht="15.9" customHeight="1" x14ac:dyDescent="0.2">
      <c r="B158" s="47"/>
      <c r="C158" s="724"/>
      <c r="D158" s="567"/>
      <c r="E158" s="779"/>
      <c r="F158" s="781"/>
      <c r="G158" s="783"/>
      <c r="H158" s="793"/>
      <c r="I158" s="578"/>
      <c r="J158" s="677"/>
      <c r="K158" s="521"/>
      <c r="L158" s="510"/>
      <c r="M158" s="47"/>
      <c r="N158" s="47"/>
      <c r="O158" s="47"/>
      <c r="P158" s="47"/>
      <c r="Q158" s="47"/>
      <c r="R158" s="47"/>
      <c r="S158" s="47"/>
      <c r="T158" s="47"/>
      <c r="U158" s="47"/>
    </row>
    <row r="159" spans="2:21" ht="16.5" customHeight="1" thickBot="1" x14ac:dyDescent="0.25">
      <c r="B159" s="47"/>
      <c r="C159" s="724"/>
      <c r="D159" s="575"/>
      <c r="E159" s="162" t="s">
        <v>314</v>
      </c>
      <c r="F159" s="158" t="s">
        <v>315</v>
      </c>
      <c r="G159" s="159" t="s">
        <v>316</v>
      </c>
      <c r="H159" s="176" t="s">
        <v>282</v>
      </c>
      <c r="I159" s="169" t="s">
        <v>308</v>
      </c>
      <c r="J159" s="176" t="s">
        <v>309</v>
      </c>
      <c r="K159" s="600" t="s">
        <v>310</v>
      </c>
      <c r="L159" s="602"/>
      <c r="M159" s="47"/>
      <c r="N159" s="47"/>
      <c r="O159" s="47"/>
      <c r="P159" s="47"/>
      <c r="Q159" s="47"/>
      <c r="R159" s="47"/>
      <c r="S159" s="47"/>
      <c r="T159" s="47"/>
      <c r="U159" s="47"/>
    </row>
    <row r="160" spans="2:21" ht="16.5" customHeight="1" thickTop="1" x14ac:dyDescent="0.2">
      <c r="B160" s="47"/>
      <c r="C160" s="724"/>
      <c r="D160" s="305" t="s">
        <v>189</v>
      </c>
      <c r="E160" s="16">
        <v>15</v>
      </c>
      <c r="F160" s="15">
        <v>1</v>
      </c>
      <c r="G160" s="17">
        <v>4</v>
      </c>
      <c r="H160" s="320">
        <v>15</v>
      </c>
      <c r="I160" s="321">
        <f>$F$152+$H$152*E160+$K$152*F160+$N$152*G160</f>
        <v>-223.74611683256379</v>
      </c>
      <c r="J160" s="322">
        <f>H160-I160</f>
        <v>238.74611683256379</v>
      </c>
      <c r="K160" s="796">
        <f>J160^2</f>
        <v>56999.708302628198</v>
      </c>
      <c r="L160" s="797"/>
      <c r="M160" s="47"/>
      <c r="N160" s="47"/>
      <c r="O160" s="47"/>
      <c r="P160" s="47"/>
      <c r="Q160" s="47"/>
      <c r="R160" s="47"/>
      <c r="S160" s="47"/>
      <c r="T160" s="47"/>
      <c r="U160" s="47"/>
    </row>
    <row r="161" spans="2:21" ht="15.9" customHeight="1" x14ac:dyDescent="0.2">
      <c r="B161" s="47"/>
      <c r="C161" s="724"/>
      <c r="D161" s="292" t="s">
        <v>190</v>
      </c>
      <c r="E161" s="333">
        <v>15</v>
      </c>
      <c r="F161" s="332">
        <v>1</v>
      </c>
      <c r="G161" s="334">
        <v>8</v>
      </c>
      <c r="H161" s="187">
        <v>41</v>
      </c>
      <c r="I161" s="197">
        <f t="shared" ref="I161:I175" si="43">$F$152+$H$152*E161+$K$152*F161+$N$152*G161</f>
        <v>-3.231344992029392</v>
      </c>
      <c r="J161" s="185">
        <f t="shared" ref="J161:J175" si="44">H161-I161</f>
        <v>44.231344992029392</v>
      </c>
      <c r="K161" s="791">
        <f t="shared" ref="K161:K175" si="45">J161^2</f>
        <v>1956.4118798039235</v>
      </c>
      <c r="L161" s="792"/>
      <c r="M161" s="47"/>
      <c r="N161" s="47"/>
      <c r="O161" s="47"/>
      <c r="P161" s="47"/>
      <c r="Q161" s="47"/>
      <c r="R161" s="47"/>
      <c r="S161" s="47"/>
      <c r="T161" s="47"/>
      <c r="U161" s="47"/>
    </row>
    <row r="162" spans="2:21" ht="15.9" customHeight="1" x14ac:dyDescent="0.2">
      <c r="B162" s="47"/>
      <c r="C162" s="724"/>
      <c r="D162" s="310" t="s">
        <v>191</v>
      </c>
      <c r="E162" s="8">
        <v>15</v>
      </c>
      <c r="F162" s="20">
        <v>3</v>
      </c>
      <c r="G162" s="9">
        <v>4</v>
      </c>
      <c r="H162" s="323">
        <v>33</v>
      </c>
      <c r="I162" s="324">
        <f t="shared" si="43"/>
        <v>30.950016420291973</v>
      </c>
      <c r="J162" s="325">
        <f t="shared" si="44"/>
        <v>2.0499835797080266</v>
      </c>
      <c r="K162" s="789">
        <f t="shared" si="45"/>
        <v>4.2024326770725349</v>
      </c>
      <c r="L162" s="790"/>
      <c r="M162" s="47"/>
      <c r="N162" s="47"/>
      <c r="O162" s="47"/>
      <c r="P162" s="47"/>
      <c r="Q162" s="47"/>
      <c r="R162" s="47"/>
      <c r="S162" s="47"/>
      <c r="T162" s="47"/>
      <c r="U162" s="47"/>
    </row>
    <row r="163" spans="2:21" ht="15.9" customHeight="1" x14ac:dyDescent="0.2">
      <c r="B163" s="47"/>
      <c r="C163" s="724"/>
      <c r="D163" s="292" t="s">
        <v>192</v>
      </c>
      <c r="E163" s="333">
        <v>15</v>
      </c>
      <c r="F163" s="332">
        <v>3</v>
      </c>
      <c r="G163" s="334">
        <v>8</v>
      </c>
      <c r="H163" s="187">
        <v>126</v>
      </c>
      <c r="I163" s="197">
        <f t="shared" si="43"/>
        <v>251.46478826082637</v>
      </c>
      <c r="J163" s="185">
        <f t="shared" si="44"/>
        <v>-125.46478826082637</v>
      </c>
      <c r="K163" s="791">
        <f t="shared" si="45"/>
        <v>15741.413093333993</v>
      </c>
      <c r="L163" s="792"/>
      <c r="M163" s="47"/>
      <c r="N163" s="47"/>
      <c r="O163" s="47"/>
      <c r="P163" s="47"/>
      <c r="Q163" s="47"/>
      <c r="R163" s="47"/>
      <c r="S163" s="47"/>
      <c r="T163" s="47"/>
      <c r="U163" s="47"/>
    </row>
    <row r="164" spans="2:21" ht="15.9" customHeight="1" x14ac:dyDescent="0.2">
      <c r="B164" s="47"/>
      <c r="C164" s="724"/>
      <c r="D164" s="310" t="s">
        <v>193</v>
      </c>
      <c r="E164" s="8">
        <v>45</v>
      </c>
      <c r="F164" s="20">
        <v>1</v>
      </c>
      <c r="G164" s="9">
        <v>4</v>
      </c>
      <c r="H164" s="323">
        <v>27</v>
      </c>
      <c r="I164" s="324">
        <f t="shared" si="43"/>
        <v>173.66021173917346</v>
      </c>
      <c r="J164" s="325">
        <f t="shared" si="44"/>
        <v>-146.66021173917346</v>
      </c>
      <c r="K164" s="789">
        <f t="shared" si="45"/>
        <v>21509.217707379194</v>
      </c>
      <c r="L164" s="790"/>
      <c r="M164" s="47"/>
      <c r="N164" s="47"/>
      <c r="O164" s="47"/>
      <c r="P164" s="47"/>
      <c r="Q164" s="47"/>
      <c r="R164" s="47"/>
      <c r="S164" s="47"/>
      <c r="T164" s="47"/>
      <c r="U164" s="47"/>
    </row>
    <row r="165" spans="2:21" ht="15.9" customHeight="1" x14ac:dyDescent="0.2">
      <c r="B165" s="47"/>
      <c r="C165" s="724"/>
      <c r="D165" s="292" t="s">
        <v>194</v>
      </c>
      <c r="E165" s="333">
        <v>45</v>
      </c>
      <c r="F165" s="332">
        <v>1</v>
      </c>
      <c r="G165" s="334">
        <v>8</v>
      </c>
      <c r="H165" s="187">
        <v>166</v>
      </c>
      <c r="I165" s="197">
        <f t="shared" si="43"/>
        <v>394.17498357970788</v>
      </c>
      <c r="J165" s="185">
        <f t="shared" si="44"/>
        <v>-228.17498357970788</v>
      </c>
      <c r="K165" s="791">
        <f t="shared" si="45"/>
        <v>52063.823131599966</v>
      </c>
      <c r="L165" s="792"/>
      <c r="M165" s="47"/>
      <c r="N165" s="47"/>
      <c r="O165" s="47"/>
      <c r="P165" s="47"/>
      <c r="Q165" s="47"/>
      <c r="R165" s="47"/>
      <c r="S165" s="47"/>
      <c r="T165" s="47"/>
      <c r="U165" s="47"/>
    </row>
    <row r="166" spans="2:21" x14ac:dyDescent="0.2">
      <c r="B166" s="47"/>
      <c r="C166" s="724"/>
      <c r="D166" s="310" t="s">
        <v>195</v>
      </c>
      <c r="E166" s="8">
        <v>45</v>
      </c>
      <c r="F166" s="20">
        <v>3</v>
      </c>
      <c r="G166" s="9">
        <v>4</v>
      </c>
      <c r="H166" s="323">
        <v>157</v>
      </c>
      <c r="I166" s="324">
        <f t="shared" si="43"/>
        <v>428.35634499202922</v>
      </c>
      <c r="J166" s="325">
        <f t="shared" si="44"/>
        <v>-271.35634499202922</v>
      </c>
      <c r="K166" s="789">
        <f t="shared" si="45"/>
        <v>73634.265967433181</v>
      </c>
      <c r="L166" s="790"/>
      <c r="M166" s="47"/>
      <c r="N166" s="47"/>
      <c r="O166" s="47"/>
      <c r="P166" s="47"/>
      <c r="Q166" s="47"/>
      <c r="R166" s="47"/>
      <c r="S166" s="47"/>
      <c r="T166" s="47"/>
      <c r="U166" s="47"/>
    </row>
    <row r="167" spans="2:21" x14ac:dyDescent="0.2">
      <c r="B167" s="47"/>
      <c r="C167" s="724"/>
      <c r="D167" s="292" t="s">
        <v>196</v>
      </c>
      <c r="E167" s="333">
        <v>45</v>
      </c>
      <c r="F167" s="332">
        <v>3</v>
      </c>
      <c r="G167" s="334">
        <v>8</v>
      </c>
      <c r="H167" s="187">
        <v>1060</v>
      </c>
      <c r="I167" s="197">
        <f t="shared" si="43"/>
        <v>648.87111683256364</v>
      </c>
      <c r="J167" s="185">
        <f t="shared" si="44"/>
        <v>411.12888316743636</v>
      </c>
      <c r="K167" s="791">
        <f t="shared" si="45"/>
        <v>169026.95857450354</v>
      </c>
      <c r="L167" s="792"/>
      <c r="M167" s="47"/>
      <c r="N167" s="47"/>
      <c r="O167" s="47"/>
      <c r="P167" s="47"/>
      <c r="Q167" s="47"/>
      <c r="R167" s="47"/>
      <c r="S167" s="47"/>
      <c r="T167" s="47"/>
      <c r="U167" s="47"/>
    </row>
    <row r="168" spans="2:21" x14ac:dyDescent="0.2">
      <c r="B168" s="47"/>
      <c r="C168" s="724"/>
      <c r="D168" s="310" t="s">
        <v>197</v>
      </c>
      <c r="E168" s="359">
        <v>4.7731500000000011</v>
      </c>
      <c r="F168" s="20">
        <v>2</v>
      </c>
      <c r="G168" s="9">
        <v>6</v>
      </c>
      <c r="H168" s="323">
        <v>35</v>
      </c>
      <c r="I168" s="324">
        <f t="shared" si="43"/>
        <v>-121.61449466433118</v>
      </c>
      <c r="J168" s="325">
        <f t="shared" si="44"/>
        <v>156.61449466433118</v>
      </c>
      <c r="K168" s="789">
        <f t="shared" si="45"/>
        <v>24528.09993896382</v>
      </c>
      <c r="L168" s="790"/>
      <c r="M168" s="47"/>
      <c r="N168" s="47"/>
      <c r="O168" s="47"/>
      <c r="P168" s="47"/>
      <c r="Q168" s="47"/>
      <c r="R168" s="47"/>
      <c r="S168" s="47"/>
      <c r="T168" s="47"/>
      <c r="U168" s="47"/>
    </row>
    <row r="169" spans="2:21" x14ac:dyDescent="0.2">
      <c r="B169" s="47"/>
      <c r="C169" s="724"/>
      <c r="D169" s="292" t="s">
        <v>198</v>
      </c>
      <c r="E169" s="361">
        <v>55.226849999999999</v>
      </c>
      <c r="F169" s="332">
        <v>2</v>
      </c>
      <c r="G169" s="334">
        <v>6</v>
      </c>
      <c r="H169" s="187">
        <v>938</v>
      </c>
      <c r="I169" s="197">
        <f t="shared" si="43"/>
        <v>546.73949466433089</v>
      </c>
      <c r="J169" s="185">
        <f t="shared" si="44"/>
        <v>391.26050533566911</v>
      </c>
      <c r="K169" s="791">
        <f t="shared" si="45"/>
        <v>153084.78303552314</v>
      </c>
      <c r="L169" s="792"/>
      <c r="M169" s="47"/>
      <c r="N169" s="47"/>
      <c r="O169" s="47"/>
      <c r="P169" s="47"/>
      <c r="Q169" s="47"/>
      <c r="R169" s="47"/>
      <c r="S169" s="47"/>
      <c r="T169" s="47"/>
      <c r="U169" s="47"/>
    </row>
    <row r="170" spans="2:21" x14ac:dyDescent="0.2">
      <c r="B170" s="47"/>
      <c r="C170" s="724"/>
      <c r="D170" s="310" t="s">
        <v>199</v>
      </c>
      <c r="E170" s="8">
        <v>30</v>
      </c>
      <c r="F170" s="363">
        <v>0.3182100000000001</v>
      </c>
      <c r="G170" s="9">
        <v>6</v>
      </c>
      <c r="H170" s="323">
        <v>23</v>
      </c>
      <c r="I170" s="324">
        <f t="shared" si="43"/>
        <v>-1.6102049716602664</v>
      </c>
      <c r="J170" s="325">
        <f t="shared" si="44"/>
        <v>24.610204971660266</v>
      </c>
      <c r="K170" s="789">
        <f t="shared" si="45"/>
        <v>605.66218874713172</v>
      </c>
      <c r="L170" s="790"/>
      <c r="M170" s="47"/>
      <c r="N170" s="47"/>
      <c r="O170" s="47"/>
      <c r="P170" s="47"/>
      <c r="Q170" s="47"/>
      <c r="R170" s="47"/>
      <c r="S170" s="47"/>
      <c r="T170" s="47"/>
      <c r="U170" s="47"/>
    </row>
    <row r="171" spans="2:21" x14ac:dyDescent="0.2">
      <c r="B171" s="47"/>
      <c r="C171" s="724"/>
      <c r="D171" s="292" t="s">
        <v>200</v>
      </c>
      <c r="E171" s="333">
        <v>30</v>
      </c>
      <c r="F171" s="338">
        <v>3.6817899999999999</v>
      </c>
      <c r="G171" s="334">
        <v>6</v>
      </c>
      <c r="H171" s="187">
        <v>387</v>
      </c>
      <c r="I171" s="197">
        <f t="shared" si="43"/>
        <v>426.7352049716601</v>
      </c>
      <c r="J171" s="185">
        <f t="shared" si="44"/>
        <v>-39.735204971660096</v>
      </c>
      <c r="K171" s="791">
        <f t="shared" si="45"/>
        <v>1578.8865141398412</v>
      </c>
      <c r="L171" s="792"/>
      <c r="M171" s="47"/>
      <c r="N171" s="47"/>
      <c r="O171" s="47"/>
      <c r="P171" s="47"/>
      <c r="Q171" s="47"/>
      <c r="R171" s="47"/>
      <c r="S171" s="47"/>
      <c r="T171" s="47"/>
      <c r="U171" s="47"/>
    </row>
    <row r="172" spans="2:21" x14ac:dyDescent="0.2">
      <c r="B172" s="47"/>
      <c r="C172" s="724"/>
      <c r="D172" s="310" t="s">
        <v>201</v>
      </c>
      <c r="E172" s="8">
        <v>30</v>
      </c>
      <c r="F172" s="20">
        <v>2</v>
      </c>
      <c r="G172" s="366">
        <v>2.6364200000000002</v>
      </c>
      <c r="H172" s="323">
        <v>22</v>
      </c>
      <c r="I172" s="324">
        <f t="shared" si="43"/>
        <v>27.132730933153766</v>
      </c>
      <c r="J172" s="325">
        <f t="shared" si="44"/>
        <v>-5.1327309331537663</v>
      </c>
      <c r="K172" s="789">
        <f t="shared" si="45"/>
        <v>26.344926832153533</v>
      </c>
      <c r="L172" s="790"/>
      <c r="M172" s="47"/>
      <c r="N172" s="47"/>
      <c r="O172" s="47"/>
      <c r="P172" s="47"/>
      <c r="Q172" s="47"/>
      <c r="R172" s="47"/>
      <c r="S172" s="47"/>
      <c r="T172" s="47"/>
      <c r="U172" s="47"/>
    </row>
    <row r="173" spans="2:21" x14ac:dyDescent="0.2">
      <c r="B173" s="47"/>
      <c r="C173" s="724"/>
      <c r="D173" s="292" t="s">
        <v>202</v>
      </c>
      <c r="E173" s="333">
        <v>30</v>
      </c>
      <c r="F173" s="332">
        <v>2</v>
      </c>
      <c r="G173" s="35">
        <v>9.3635799999999989</v>
      </c>
      <c r="H173" s="187">
        <v>227</v>
      </c>
      <c r="I173" s="197">
        <f>$F$152+$H$152*E173+$K$152*F173+$N$152*G173</f>
        <v>397.99226906684612</v>
      </c>
      <c r="J173" s="185">
        <f t="shared" si="44"/>
        <v>-170.99226906684612</v>
      </c>
      <c r="K173" s="791">
        <f t="shared" si="45"/>
        <v>29238.356080628699</v>
      </c>
      <c r="L173" s="792"/>
      <c r="M173" s="47"/>
      <c r="N173" s="47"/>
      <c r="O173" s="47"/>
      <c r="P173" s="47"/>
      <c r="Q173" s="47"/>
      <c r="R173" s="47"/>
      <c r="S173" s="47"/>
      <c r="T173" s="47"/>
      <c r="U173" s="47"/>
    </row>
    <row r="174" spans="2:21" x14ac:dyDescent="0.2">
      <c r="B174" s="47"/>
      <c r="C174" s="724"/>
      <c r="D174" s="310" t="s">
        <v>203</v>
      </c>
      <c r="E174" s="8">
        <v>30</v>
      </c>
      <c r="F174" s="20">
        <v>2</v>
      </c>
      <c r="G174" s="9">
        <v>6</v>
      </c>
      <c r="H174" s="323">
        <v>69</v>
      </c>
      <c r="I174" s="324">
        <f t="shared" si="43"/>
        <v>212.56249999999991</v>
      </c>
      <c r="J174" s="325">
        <f t="shared" si="44"/>
        <v>-143.56249999999991</v>
      </c>
      <c r="K174" s="789">
        <f t="shared" si="45"/>
        <v>20610.191406249975</v>
      </c>
      <c r="L174" s="790"/>
      <c r="M174" s="47"/>
      <c r="N174" s="47"/>
      <c r="O174" s="47"/>
      <c r="P174" s="47"/>
      <c r="Q174" s="47"/>
      <c r="R174" s="47"/>
      <c r="S174" s="47"/>
      <c r="T174" s="47"/>
      <c r="U174" s="47"/>
    </row>
    <row r="175" spans="2:21" ht="15.6" thickBot="1" x14ac:dyDescent="0.25">
      <c r="B175" s="47"/>
      <c r="C175" s="724"/>
      <c r="D175" s="293" t="s">
        <v>204</v>
      </c>
      <c r="E175" s="339">
        <v>30</v>
      </c>
      <c r="F175" s="243">
        <v>2</v>
      </c>
      <c r="G175" s="244">
        <v>6</v>
      </c>
      <c r="H175" s="196">
        <v>75</v>
      </c>
      <c r="I175" s="198">
        <f t="shared" si="43"/>
        <v>212.56249999999991</v>
      </c>
      <c r="J175" s="164">
        <f t="shared" si="44"/>
        <v>-137.56249999999991</v>
      </c>
      <c r="K175" s="810">
        <f t="shared" si="45"/>
        <v>18923.441406249978</v>
      </c>
      <c r="L175" s="811"/>
      <c r="M175" s="47"/>
      <c r="N175" s="47"/>
      <c r="O175" s="47"/>
      <c r="P175" s="47"/>
      <c r="Q175" s="47"/>
      <c r="R175" s="47"/>
      <c r="S175" s="47"/>
      <c r="T175" s="47"/>
      <c r="U175" s="47"/>
    </row>
    <row r="176" spans="2:21" x14ac:dyDescent="0.2">
      <c r="B176" s="47"/>
      <c r="C176" s="724"/>
      <c r="D176" s="168" t="s">
        <v>49</v>
      </c>
      <c r="E176" s="188">
        <f>SUM(E160:E175)</f>
        <v>480</v>
      </c>
      <c r="F176" s="189">
        <f t="shared" ref="F176" si="46">SUM(F160:F175)</f>
        <v>32</v>
      </c>
      <c r="G176" s="190">
        <f>SUM(G160:G175)</f>
        <v>96</v>
      </c>
      <c r="H176" s="191">
        <f>SUM(H160:H175)</f>
        <v>3401</v>
      </c>
      <c r="I176" s="199">
        <f t="shared" ref="I176" si="47">SUM(I160:I175)</f>
        <v>3400.9999999999982</v>
      </c>
      <c r="J176" s="191">
        <f>SUM(J160:J175)</f>
        <v>1.4210854715202004E-12</v>
      </c>
      <c r="K176" s="808">
        <f>SUM(K160:L175)</f>
        <v>639531.7665866937</v>
      </c>
      <c r="L176" s="809"/>
      <c r="M176" s="47"/>
      <c r="N176" s="47"/>
      <c r="O176" s="47"/>
      <c r="P176" s="47"/>
      <c r="Q176" s="47"/>
      <c r="R176" s="47"/>
      <c r="S176" s="47"/>
      <c r="T176" s="47"/>
      <c r="U176" s="47"/>
    </row>
    <row r="177" spans="2:21" ht="15.6" thickBot="1" x14ac:dyDescent="0.25">
      <c r="B177" s="47"/>
      <c r="C177" s="724"/>
      <c r="D177" s="195" t="s">
        <v>53</v>
      </c>
      <c r="E177" s="254">
        <f>AVERAGE(E160:E175)</f>
        <v>30</v>
      </c>
      <c r="F177" s="171">
        <f t="shared" ref="F177:G177" si="48">AVERAGE(F160:F175)</f>
        <v>2</v>
      </c>
      <c r="G177" s="336">
        <f t="shared" si="48"/>
        <v>6</v>
      </c>
      <c r="H177" s="370">
        <f>AVERAGE(H160:H175)</f>
        <v>212.5625</v>
      </c>
      <c r="I177" s="184">
        <f t="shared" ref="I177:J177" si="49">AVERAGE(I160:I175)</f>
        <v>212.56249999999989</v>
      </c>
      <c r="J177" s="165">
        <f t="shared" si="49"/>
        <v>8.8817841970012523E-14</v>
      </c>
      <c r="K177" s="784">
        <f>AVERAGE(K160:L175)</f>
        <v>39970.735411668356</v>
      </c>
      <c r="L177" s="785"/>
      <c r="M177" s="372"/>
      <c r="N177" s="372"/>
      <c r="O177" s="372"/>
      <c r="P177" s="47"/>
      <c r="Q177" s="47"/>
      <c r="R177" s="47"/>
      <c r="S177" s="47"/>
      <c r="T177" s="47"/>
      <c r="U177" s="47"/>
    </row>
    <row r="178" spans="2:21" x14ac:dyDescent="0.2">
      <c r="B178" s="47"/>
      <c r="C178" s="47"/>
      <c r="D178" s="47"/>
      <c r="E178" s="47"/>
      <c r="F178" s="47"/>
      <c r="G178" s="47"/>
      <c r="H178" s="47"/>
      <c r="I178" s="47"/>
      <c r="J178" s="372"/>
      <c r="K178" s="372"/>
      <c r="L178" s="372"/>
      <c r="M178" s="372"/>
      <c r="N178" s="372"/>
      <c r="O178" s="372"/>
      <c r="P178" s="47"/>
      <c r="Q178" s="47"/>
      <c r="R178" s="47"/>
      <c r="S178" s="47"/>
      <c r="T178" s="47"/>
      <c r="U178" s="47"/>
    </row>
    <row r="179" spans="2:21" x14ac:dyDescent="0.2">
      <c r="B179" s="47"/>
      <c r="C179" s="47"/>
      <c r="D179" s="47"/>
      <c r="E179" s="47"/>
      <c r="F179" s="47"/>
      <c r="G179" s="47"/>
      <c r="H179" s="47"/>
      <c r="I179" s="47"/>
      <c r="J179" s="372"/>
      <c r="K179" s="372"/>
      <c r="L179" s="372"/>
      <c r="M179" s="372"/>
      <c r="N179" s="372"/>
      <c r="O179" s="372"/>
      <c r="P179" s="47"/>
      <c r="Q179" s="47"/>
      <c r="R179" s="47"/>
      <c r="S179" s="47"/>
      <c r="T179" s="47"/>
      <c r="U179" s="47"/>
    </row>
    <row r="180" spans="2:21" ht="20.25" customHeight="1" thickBot="1" x14ac:dyDescent="0.25">
      <c r="B180" s="47"/>
      <c r="C180" s="47"/>
      <c r="D180" s="391" t="s">
        <v>103</v>
      </c>
      <c r="E180" s="47"/>
      <c r="F180" s="47"/>
      <c r="G180" s="47"/>
      <c r="H180" s="47"/>
      <c r="I180" s="47"/>
      <c r="J180" s="372"/>
      <c r="K180" s="397" t="s">
        <v>277</v>
      </c>
      <c r="L180" s="372"/>
      <c r="M180" s="372"/>
      <c r="N180" s="372"/>
      <c r="O180" s="372"/>
      <c r="P180" s="47"/>
      <c r="Q180" s="372"/>
      <c r="R180" s="47"/>
      <c r="S180" s="47"/>
      <c r="T180" s="47"/>
      <c r="U180" s="47"/>
    </row>
    <row r="181" spans="2:21" ht="15.9" customHeight="1" x14ac:dyDescent="0.2">
      <c r="B181" s="47"/>
      <c r="C181" s="724" t="s">
        <v>234</v>
      </c>
      <c r="D181" s="520" t="s">
        <v>1</v>
      </c>
      <c r="E181" s="498"/>
      <c r="F181" s="499"/>
      <c r="G181" s="633" t="s">
        <v>115</v>
      </c>
      <c r="H181" s="634"/>
      <c r="I181" s="773" t="s">
        <v>98</v>
      </c>
      <c r="J181" s="633" t="s">
        <v>116</v>
      </c>
      <c r="K181" s="633" t="s">
        <v>39</v>
      </c>
      <c r="L181" s="676" t="s">
        <v>350</v>
      </c>
      <c r="M181" s="564" t="s">
        <v>104</v>
      </c>
      <c r="N181" s="577"/>
      <c r="O181" s="564" t="s">
        <v>123</v>
      </c>
      <c r="P181" s="577"/>
      <c r="Q181" s="47"/>
      <c r="R181" s="47"/>
      <c r="S181" s="47"/>
      <c r="T181" s="47"/>
      <c r="U181" s="47"/>
    </row>
    <row r="182" spans="2:21" ht="15.9" customHeight="1" x14ac:dyDescent="0.2">
      <c r="B182" s="47"/>
      <c r="C182" s="724"/>
      <c r="D182" s="521"/>
      <c r="E182" s="503"/>
      <c r="F182" s="510"/>
      <c r="G182" s="635"/>
      <c r="H182" s="636"/>
      <c r="I182" s="774"/>
      <c r="J182" s="635"/>
      <c r="K182" s="562"/>
      <c r="L182" s="788"/>
      <c r="M182" s="578"/>
      <c r="N182" s="579"/>
      <c r="O182" s="578"/>
      <c r="P182" s="579"/>
      <c r="Q182" s="47"/>
      <c r="R182" s="47"/>
      <c r="S182" s="47"/>
      <c r="T182" s="47"/>
      <c r="U182" s="47"/>
    </row>
    <row r="183" spans="2:21" ht="16.5" customHeight="1" thickBot="1" x14ac:dyDescent="0.25">
      <c r="B183" s="47"/>
      <c r="C183" s="724"/>
      <c r="D183" s="600"/>
      <c r="E183" s="601"/>
      <c r="F183" s="602"/>
      <c r="G183" s="637"/>
      <c r="H183" s="638"/>
      <c r="I183" s="721"/>
      <c r="J183" s="637"/>
      <c r="K183" s="563"/>
      <c r="L183" s="678"/>
      <c r="M183" s="812" t="s">
        <v>102</v>
      </c>
      <c r="N183" s="787"/>
      <c r="O183" s="786" t="s">
        <v>101</v>
      </c>
      <c r="P183" s="787"/>
      <c r="Q183" s="47"/>
      <c r="R183" s="47"/>
      <c r="S183" s="47"/>
      <c r="T183" s="47"/>
      <c r="U183" s="47"/>
    </row>
    <row r="184" spans="2:21" ht="16.5" customHeight="1" thickTop="1" x14ac:dyDescent="0.2">
      <c r="B184" s="47"/>
      <c r="C184" s="724"/>
      <c r="D184" s="161" t="s">
        <v>40</v>
      </c>
      <c r="E184" s="607" t="s">
        <v>100</v>
      </c>
      <c r="F184" s="608"/>
      <c r="G184" s="752">
        <f>G186-G185</f>
        <v>926714.1709133063</v>
      </c>
      <c r="H184" s="753"/>
      <c r="I184" s="29">
        <v>3</v>
      </c>
      <c r="J184" s="29">
        <f>G184/I184</f>
        <v>308904.72363776877</v>
      </c>
      <c r="K184" s="260">
        <f>J184/J185</f>
        <v>5.7962041564212603</v>
      </c>
      <c r="L184" s="264">
        <f>FDIST(K184, I184, I185)</f>
        <v>1.0950004824060968E-2</v>
      </c>
      <c r="M184" s="804">
        <f>SQRT(J185)</f>
        <v>230.85561262881279</v>
      </c>
      <c r="N184" s="805"/>
      <c r="O184" s="804">
        <f>G184/G186</f>
        <v>0.59167857915884059</v>
      </c>
      <c r="P184" s="805"/>
      <c r="Q184" s="47"/>
      <c r="R184" s="47"/>
      <c r="S184" s="47"/>
      <c r="T184" s="47"/>
      <c r="U184" s="47"/>
    </row>
    <row r="185" spans="2:21" ht="16.5" customHeight="1" thickBot="1" x14ac:dyDescent="0.25">
      <c r="B185" s="47"/>
      <c r="C185" s="724"/>
      <c r="D185" s="166" t="s">
        <v>27</v>
      </c>
      <c r="E185" s="605" t="s">
        <v>5</v>
      </c>
      <c r="F185" s="606"/>
      <c r="G185" s="745">
        <f>K176</f>
        <v>639531.7665866937</v>
      </c>
      <c r="H185" s="746"/>
      <c r="I185" s="156">
        <v>12</v>
      </c>
      <c r="J185" s="156">
        <f t="shared" ref="J185:J186" si="50">G185/I185</f>
        <v>53294.313882224473</v>
      </c>
      <c r="K185" s="107" t="s">
        <v>62</v>
      </c>
      <c r="L185" s="186" t="s">
        <v>62</v>
      </c>
      <c r="M185" s="804"/>
      <c r="N185" s="805"/>
      <c r="O185" s="804"/>
      <c r="P185" s="805"/>
      <c r="Q185" s="47"/>
      <c r="R185" s="47"/>
      <c r="S185" s="47"/>
      <c r="T185" s="47"/>
      <c r="U185" s="47"/>
    </row>
    <row r="186" spans="2:21" ht="16.5" customHeight="1" thickBot="1" x14ac:dyDescent="0.25">
      <c r="B186" s="47"/>
      <c r="C186" s="724"/>
      <c r="D186" s="167" t="s">
        <v>55</v>
      </c>
      <c r="E186" s="623" t="s">
        <v>36</v>
      </c>
      <c r="F186" s="624"/>
      <c r="G186" s="747">
        <f>R100</f>
        <v>1566245.9375</v>
      </c>
      <c r="H186" s="748"/>
      <c r="I186" s="163">
        <v>15</v>
      </c>
      <c r="J186" s="163">
        <f t="shared" si="50"/>
        <v>104416.39583333333</v>
      </c>
      <c r="K186" s="262" t="s">
        <v>37</v>
      </c>
      <c r="L186" s="263" t="s">
        <v>37</v>
      </c>
      <c r="M186" s="806"/>
      <c r="N186" s="807"/>
      <c r="O186" s="806"/>
      <c r="P186" s="807"/>
      <c r="Q186" s="47"/>
      <c r="R186" s="47"/>
      <c r="S186" s="47"/>
      <c r="T186" s="47"/>
      <c r="U186" s="47"/>
    </row>
    <row r="187" spans="2:21" ht="15.9" customHeight="1" x14ac:dyDescent="0.2">
      <c r="B187" s="47"/>
      <c r="C187" s="47"/>
      <c r="D187" s="47"/>
      <c r="E187" s="47"/>
      <c r="F187" s="47"/>
      <c r="G187" s="47"/>
      <c r="H187" s="47"/>
      <c r="I187" s="47"/>
      <c r="J187" s="372"/>
      <c r="K187" s="372"/>
      <c r="L187" s="372"/>
      <c r="M187" s="372"/>
      <c r="N187" s="372"/>
      <c r="O187" s="372"/>
      <c r="P187" s="47"/>
      <c r="Q187" s="47"/>
      <c r="R187" s="47"/>
      <c r="S187" s="47"/>
      <c r="T187" s="47"/>
      <c r="U187" s="47"/>
    </row>
    <row r="188" spans="2:21" ht="15.9" customHeight="1" x14ac:dyDescent="0.2">
      <c r="B188" s="47"/>
      <c r="C188" s="47"/>
      <c r="D188" s="47"/>
      <c r="E188" s="47"/>
      <c r="F188" s="47"/>
      <c r="G188" s="47"/>
      <c r="H188" s="47"/>
      <c r="I188" s="47"/>
      <c r="J188" s="372"/>
      <c r="K188" s="372"/>
      <c r="L188" s="372"/>
      <c r="M188" s="372"/>
      <c r="N188" s="372"/>
      <c r="O188" s="372"/>
      <c r="P188" s="47"/>
      <c r="Q188" s="47"/>
      <c r="R188" s="47"/>
      <c r="S188" s="47"/>
      <c r="T188" s="47"/>
      <c r="U188" s="47"/>
    </row>
    <row r="189" spans="2:21" ht="20.25" customHeight="1" thickBot="1" x14ac:dyDescent="0.25">
      <c r="B189" s="47"/>
      <c r="C189" s="47"/>
      <c r="D189" s="391" t="s">
        <v>99</v>
      </c>
      <c r="E189" s="47"/>
      <c r="F189" s="47"/>
      <c r="G189" s="47"/>
      <c r="H189" s="47"/>
      <c r="I189" s="47"/>
      <c r="J189" s="372"/>
      <c r="K189" s="372"/>
      <c r="L189" s="372"/>
      <c r="M189" s="372"/>
      <c r="N189" s="372"/>
      <c r="O189" s="372"/>
      <c r="P189" s="47"/>
      <c r="Q189" s="372"/>
      <c r="R189" s="47"/>
      <c r="S189" s="47"/>
      <c r="T189" s="47"/>
      <c r="U189" s="47"/>
    </row>
    <row r="190" spans="2:21" ht="15.9" customHeight="1" x14ac:dyDescent="0.2">
      <c r="B190" s="47"/>
      <c r="C190" s="724" t="s">
        <v>235</v>
      </c>
      <c r="D190" s="520" t="s">
        <v>89</v>
      </c>
      <c r="E190" s="820" t="s">
        <v>313</v>
      </c>
      <c r="F190" s="498" t="s">
        <v>90</v>
      </c>
      <c r="G190" s="498"/>
      <c r="H190" s="498" t="s">
        <v>91</v>
      </c>
      <c r="I190" s="498"/>
      <c r="J190" s="499" t="s">
        <v>92</v>
      </c>
      <c r="K190" s="47"/>
      <c r="L190" s="47"/>
      <c r="M190" s="372"/>
      <c r="N190" s="372"/>
      <c r="O190" s="372"/>
      <c r="P190" s="47"/>
      <c r="Q190" s="47"/>
      <c r="R190" s="47"/>
      <c r="S190" s="47"/>
      <c r="T190" s="47"/>
      <c r="U190" s="47"/>
    </row>
    <row r="191" spans="2:21" ht="15.9" customHeight="1" x14ac:dyDescent="0.2">
      <c r="B191" s="47"/>
      <c r="C191" s="724"/>
      <c r="D191" s="521"/>
      <c r="E191" s="821"/>
      <c r="F191" s="751" t="s">
        <v>236</v>
      </c>
      <c r="G191" s="503"/>
      <c r="H191" s="503" t="s">
        <v>96</v>
      </c>
      <c r="I191" s="503"/>
      <c r="J191" s="510"/>
      <c r="K191" s="47"/>
      <c r="L191" s="47"/>
      <c r="M191" s="372"/>
      <c r="N191" s="372"/>
      <c r="O191" s="372"/>
      <c r="P191" s="47"/>
      <c r="Q191" s="47"/>
      <c r="R191" s="47"/>
      <c r="S191" s="47"/>
      <c r="T191" s="47"/>
      <c r="U191" s="47"/>
    </row>
    <row r="192" spans="2:21" ht="16.5" customHeight="1" thickBot="1" x14ac:dyDescent="0.25">
      <c r="B192" s="47"/>
      <c r="C192" s="724"/>
      <c r="D192" s="600"/>
      <c r="E192" s="822"/>
      <c r="F192" s="601"/>
      <c r="G192" s="601"/>
      <c r="H192" s="601"/>
      <c r="I192" s="601"/>
      <c r="J192" s="602"/>
      <c r="K192" s="47"/>
      <c r="L192" s="47"/>
      <c r="M192" s="372"/>
      <c r="N192" s="372"/>
      <c r="O192" s="372"/>
      <c r="P192" s="47"/>
      <c r="Q192" s="47"/>
      <c r="R192" s="47"/>
      <c r="S192" s="47"/>
      <c r="T192" s="47"/>
      <c r="U192" s="47"/>
    </row>
    <row r="193" spans="2:21" ht="16.5" customHeight="1" thickTop="1" x14ac:dyDescent="0.2">
      <c r="B193" s="47"/>
      <c r="C193" s="724"/>
      <c r="D193" s="161" t="s">
        <v>347</v>
      </c>
      <c r="E193" s="239">
        <f>F139</f>
        <v>13.246877619057912</v>
      </c>
      <c r="F193" s="814">
        <f>SQRT(J185/G128)</f>
        <v>4.1646081450066736</v>
      </c>
      <c r="G193" s="814"/>
      <c r="H193" s="814">
        <f>E193/F193</f>
        <v>3.1808220984586018</v>
      </c>
      <c r="I193" s="814"/>
      <c r="J193" s="265">
        <f>TDIST(H193, 12,2)</f>
        <v>7.9091166133853971E-3</v>
      </c>
      <c r="K193" s="397" t="s">
        <v>181</v>
      </c>
      <c r="L193" s="47"/>
      <c r="M193" s="372"/>
      <c r="N193" s="372"/>
      <c r="O193" s="372"/>
      <c r="P193" s="47"/>
      <c r="Q193" s="47"/>
      <c r="R193" s="47"/>
      <c r="S193" s="47"/>
      <c r="T193" s="47"/>
      <c r="U193" s="47"/>
    </row>
    <row r="194" spans="2:21" ht="15.9" customHeight="1" x14ac:dyDescent="0.2">
      <c r="B194" s="47"/>
      <c r="C194" s="724"/>
      <c r="D194" s="160" t="s">
        <v>348</v>
      </c>
      <c r="E194" s="237">
        <f t="shared" ref="E194:E195" si="51">F140</f>
        <v>127.34806662642789</v>
      </c>
      <c r="F194" s="815">
        <f>SQRT(J185/K133)</f>
        <v>62.469122175100097</v>
      </c>
      <c r="G194" s="815"/>
      <c r="H194" s="815">
        <f>E194/F194</f>
        <v>2.0385762148133439</v>
      </c>
      <c r="I194" s="815"/>
      <c r="J194" s="200">
        <f>TDIST(H194, 12,2)</f>
        <v>6.4151653189288241E-2</v>
      </c>
      <c r="K194" s="47"/>
      <c r="L194" s="47"/>
      <c r="M194" s="372"/>
      <c r="N194" s="47"/>
      <c r="O194" s="372"/>
      <c r="P194" s="47"/>
      <c r="Q194" s="47"/>
      <c r="R194" s="47"/>
      <c r="S194" s="47"/>
      <c r="T194" s="47"/>
      <c r="U194" s="47"/>
    </row>
    <row r="195" spans="2:21" ht="15.9" customHeight="1" x14ac:dyDescent="0.2">
      <c r="B195" s="47"/>
      <c r="C195" s="724"/>
      <c r="D195" s="160" t="s">
        <v>349</v>
      </c>
      <c r="E195" s="238">
        <f t="shared" si="51"/>
        <v>55.128692960133598</v>
      </c>
      <c r="F195" s="815">
        <f>SQRT(J185/O137)</f>
        <v>31.234561087550048</v>
      </c>
      <c r="G195" s="815"/>
      <c r="H195" s="815">
        <f>E195/F195</f>
        <v>1.7649901596378648</v>
      </c>
      <c r="I195" s="815"/>
      <c r="J195" s="200">
        <f>TDIST(H195, 12,2)</f>
        <v>0.10297627365178705</v>
      </c>
      <c r="K195" s="47"/>
      <c r="L195" s="47"/>
      <c r="M195" s="372"/>
      <c r="N195" s="372"/>
      <c r="O195" s="372"/>
      <c r="P195" s="47"/>
      <c r="Q195" s="47"/>
      <c r="R195" s="47"/>
      <c r="S195" s="47"/>
      <c r="T195" s="47"/>
      <c r="U195" s="47"/>
    </row>
    <row r="196" spans="2:21" ht="15.6" thickBot="1" x14ac:dyDescent="0.25">
      <c r="B196" s="47"/>
      <c r="C196" s="724"/>
      <c r="D196" s="166" t="s">
        <v>317</v>
      </c>
      <c r="E196" s="240">
        <f>F147</f>
        <v>-770.31211958539484</v>
      </c>
      <c r="F196" s="813">
        <f>SQRT(J185*(1/16+((J77^2)/G128+(K77^2)/K133+(L77^2)/O137)))</f>
        <v>263.9536804975599</v>
      </c>
      <c r="G196" s="813"/>
      <c r="H196" s="813">
        <f>E196/F196</f>
        <v>-2.9183609720210586</v>
      </c>
      <c r="I196" s="813"/>
      <c r="J196" s="266">
        <f>TDIST(-H196, 12,2)</f>
        <v>1.2879476259724739E-2</v>
      </c>
      <c r="K196" s="47"/>
      <c r="L196" s="47"/>
      <c r="M196" s="372"/>
      <c r="N196" s="372"/>
      <c r="O196" s="372"/>
      <c r="P196" s="47"/>
      <c r="Q196" s="47"/>
      <c r="R196" s="47"/>
      <c r="S196" s="47"/>
      <c r="T196" s="47"/>
      <c r="U196" s="47"/>
    </row>
    <row r="197" spans="2:21" x14ac:dyDescent="0.2">
      <c r="B197" s="47"/>
      <c r="C197" s="47"/>
      <c r="D197" s="47"/>
      <c r="E197" s="47"/>
      <c r="F197" s="47" t="s">
        <v>97</v>
      </c>
      <c r="G197" s="47"/>
      <c r="H197" s="47"/>
      <c r="I197" s="47"/>
      <c r="J197" s="372"/>
      <c r="K197" s="372"/>
      <c r="L197" s="372"/>
      <c r="M197" s="372"/>
      <c r="N197" s="372"/>
      <c r="O197" s="372"/>
      <c r="P197" s="47"/>
      <c r="Q197" s="47"/>
      <c r="R197" s="47"/>
      <c r="S197" s="47"/>
      <c r="T197" s="47"/>
      <c r="U197" s="47"/>
    </row>
    <row r="198" spans="2:21" x14ac:dyDescent="0.2">
      <c r="B198" s="47"/>
      <c r="C198" s="47"/>
      <c r="D198" s="47"/>
      <c r="E198" s="47"/>
      <c r="F198" s="47"/>
      <c r="G198" s="47"/>
      <c r="H198" s="47"/>
      <c r="I198" s="47"/>
      <c r="J198" s="372"/>
      <c r="K198" s="372"/>
      <c r="L198" s="372"/>
      <c r="M198" s="372"/>
      <c r="N198" s="372"/>
      <c r="O198" s="372"/>
      <c r="P198" s="47"/>
      <c r="Q198" s="47"/>
      <c r="R198" s="47"/>
      <c r="S198" s="47"/>
      <c r="T198" s="47"/>
      <c r="U198" s="47"/>
    </row>
  </sheetData>
  <mergeCells count="218">
    <mergeCell ref="D135:E135"/>
    <mergeCell ref="G135:H135"/>
    <mergeCell ref="D136:E136"/>
    <mergeCell ref="G136:H136"/>
    <mergeCell ref="F144:F145"/>
    <mergeCell ref="G131:H131"/>
    <mergeCell ref="G132:H132"/>
    <mergeCell ref="R144:R145"/>
    <mergeCell ref="S144:S145"/>
    <mergeCell ref="K133:L133"/>
    <mergeCell ref="K137:L137"/>
    <mergeCell ref="O126:P126"/>
    <mergeCell ref="O127:P127"/>
    <mergeCell ref="O128:P128"/>
    <mergeCell ref="O133:P133"/>
    <mergeCell ref="O137:P137"/>
    <mergeCell ref="K127:L127"/>
    <mergeCell ref="K126:L126"/>
    <mergeCell ref="K128:L128"/>
    <mergeCell ref="K145:M145"/>
    <mergeCell ref="O145:Q145"/>
    <mergeCell ref="O135:P135"/>
    <mergeCell ref="K135:L135"/>
    <mergeCell ref="O136:P136"/>
    <mergeCell ref="K136:L136"/>
    <mergeCell ref="O131:P131"/>
    <mergeCell ref="O132:P132"/>
    <mergeCell ref="R56:T56"/>
    <mergeCell ref="R57:R58"/>
    <mergeCell ref="S57:S58"/>
    <mergeCell ref="T57:T58"/>
    <mergeCell ref="E104:G104"/>
    <mergeCell ref="L57:L58"/>
    <mergeCell ref="N57:N58"/>
    <mergeCell ref="O57:O58"/>
    <mergeCell ref="J56:L56"/>
    <mergeCell ref="J57:J58"/>
    <mergeCell ref="K57:K58"/>
    <mergeCell ref="N56:P56"/>
    <mergeCell ref="J104:L104"/>
    <mergeCell ref="S34:S35"/>
    <mergeCell ref="D56:D59"/>
    <mergeCell ref="E56:G56"/>
    <mergeCell ref="E57:E58"/>
    <mergeCell ref="F57:F58"/>
    <mergeCell ref="G57:G58"/>
    <mergeCell ref="E81:E82"/>
    <mergeCell ref="P57:P58"/>
    <mergeCell ref="D80:D83"/>
    <mergeCell ref="J80:J82"/>
    <mergeCell ref="N80:N82"/>
    <mergeCell ref="R80:R82"/>
    <mergeCell ref="O32:O36"/>
    <mergeCell ref="P32:R32"/>
    <mergeCell ref="E34:E35"/>
    <mergeCell ref="F34:F35"/>
    <mergeCell ref="G34:G35"/>
    <mergeCell ref="H34:H35"/>
    <mergeCell ref="I34:I35"/>
    <mergeCell ref="J34:J35"/>
    <mergeCell ref="P34:P35"/>
    <mergeCell ref="Q34:Q35"/>
    <mergeCell ref="R34:R35"/>
    <mergeCell ref="D32:D36"/>
    <mergeCell ref="D2:O3"/>
    <mergeCell ref="S2:T2"/>
    <mergeCell ref="S3:T3"/>
    <mergeCell ref="D6:F8"/>
    <mergeCell ref="G6:H8"/>
    <mergeCell ref="I6:I8"/>
    <mergeCell ref="J6:J8"/>
    <mergeCell ref="K6:K8"/>
    <mergeCell ref="L6:L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Q21:Q23"/>
    <mergeCell ref="E15:F15"/>
    <mergeCell ref="G15:H15"/>
    <mergeCell ref="J15:J16"/>
    <mergeCell ref="K15:K16"/>
    <mergeCell ref="L15:L16"/>
    <mergeCell ref="G16:H16"/>
    <mergeCell ref="G17:H17"/>
    <mergeCell ref="H21:L21"/>
    <mergeCell ref="N21:P23"/>
    <mergeCell ref="E17:F17"/>
    <mergeCell ref="E16:F16"/>
    <mergeCell ref="D21:F23"/>
    <mergeCell ref="K132:L132"/>
    <mergeCell ref="D24:D25"/>
    <mergeCell ref="F24:G24"/>
    <mergeCell ref="O24:P24"/>
    <mergeCell ref="F25:G25"/>
    <mergeCell ref="D26:D28"/>
    <mergeCell ref="F26:G26"/>
    <mergeCell ref="F27:G27"/>
    <mergeCell ref="H27:L27"/>
    <mergeCell ref="F28:G28"/>
    <mergeCell ref="H28:L28"/>
    <mergeCell ref="D127:E127"/>
    <mergeCell ref="F196:G196"/>
    <mergeCell ref="H193:I193"/>
    <mergeCell ref="H194:I194"/>
    <mergeCell ref="H195:I195"/>
    <mergeCell ref="H196:I196"/>
    <mergeCell ref="E147:E148"/>
    <mergeCell ref="F147:F148"/>
    <mergeCell ref="I151:I152"/>
    <mergeCell ref="J151:J152"/>
    <mergeCell ref="E190:E192"/>
    <mergeCell ref="H191:I192"/>
    <mergeCell ref="H190:I190"/>
    <mergeCell ref="F194:G194"/>
    <mergeCell ref="F195:G195"/>
    <mergeCell ref="F193:G193"/>
    <mergeCell ref="E151:E152"/>
    <mergeCell ref="D151:D152"/>
    <mergeCell ref="D147:D148"/>
    <mergeCell ref="D145:E145"/>
    <mergeCell ref="J144:J145"/>
    <mergeCell ref="N144:N145"/>
    <mergeCell ref="O184:P186"/>
    <mergeCell ref="K166:L166"/>
    <mergeCell ref="K167:L167"/>
    <mergeCell ref="K168:L168"/>
    <mergeCell ref="K176:L176"/>
    <mergeCell ref="K171:L171"/>
    <mergeCell ref="K172:L172"/>
    <mergeCell ref="K173:L173"/>
    <mergeCell ref="K174:L174"/>
    <mergeCell ref="K175:L175"/>
    <mergeCell ref="M184:N186"/>
    <mergeCell ref="M181:N182"/>
    <mergeCell ref="M183:N183"/>
    <mergeCell ref="K169:L169"/>
    <mergeCell ref="K170:L170"/>
    <mergeCell ref="G151:G152"/>
    <mergeCell ref="K161:L161"/>
    <mergeCell ref="K181:K183"/>
    <mergeCell ref="D144:E144"/>
    <mergeCell ref="D156:D159"/>
    <mergeCell ref="L181:L183"/>
    <mergeCell ref="K162:L162"/>
    <mergeCell ref="K163:L163"/>
    <mergeCell ref="K164:L164"/>
    <mergeCell ref="K165:L165"/>
    <mergeCell ref="H157:H158"/>
    <mergeCell ref="I157:I158"/>
    <mergeCell ref="J156:J158"/>
    <mergeCell ref="K160:L160"/>
    <mergeCell ref="K159:L159"/>
    <mergeCell ref="C181:C186"/>
    <mergeCell ref="C190:C196"/>
    <mergeCell ref="C32:C52"/>
    <mergeCell ref="C56:C77"/>
    <mergeCell ref="C80:C101"/>
    <mergeCell ref="C104:C122"/>
    <mergeCell ref="C126:C141"/>
    <mergeCell ref="C143:C152"/>
    <mergeCell ref="C156:C177"/>
    <mergeCell ref="D104:D105"/>
    <mergeCell ref="I104:I105"/>
    <mergeCell ref="L151:L152"/>
    <mergeCell ref="M151:M152"/>
    <mergeCell ref="D190:D192"/>
    <mergeCell ref="F190:G190"/>
    <mergeCell ref="F191:G192"/>
    <mergeCell ref="E184:F184"/>
    <mergeCell ref="G184:H184"/>
    <mergeCell ref="G145:I145"/>
    <mergeCell ref="D128:E128"/>
    <mergeCell ref="D133:E133"/>
    <mergeCell ref="D137:E137"/>
    <mergeCell ref="D126:E126"/>
    <mergeCell ref="G126:H126"/>
    <mergeCell ref="G128:H128"/>
    <mergeCell ref="G133:H133"/>
    <mergeCell ref="G137:H137"/>
    <mergeCell ref="G127:H127"/>
    <mergeCell ref="I181:I183"/>
    <mergeCell ref="D181:F183"/>
    <mergeCell ref="G181:H183"/>
    <mergeCell ref="E156:G156"/>
    <mergeCell ref="E157:E158"/>
    <mergeCell ref="E33:G33"/>
    <mergeCell ref="H33:J33"/>
    <mergeCell ref="P33:R33"/>
    <mergeCell ref="K32:M33"/>
    <mergeCell ref="S32:S33"/>
    <mergeCell ref="J190:J192"/>
    <mergeCell ref="E185:F185"/>
    <mergeCell ref="G185:H185"/>
    <mergeCell ref="E186:F186"/>
    <mergeCell ref="G186:H186"/>
    <mergeCell ref="O181:P182"/>
    <mergeCell ref="F157:F158"/>
    <mergeCell ref="G157:G158"/>
    <mergeCell ref="J181:J183"/>
    <mergeCell ref="K156:L158"/>
    <mergeCell ref="K177:L177"/>
    <mergeCell ref="O183:P183"/>
    <mergeCell ref="O151:O152"/>
    <mergeCell ref="E32:J32"/>
    <mergeCell ref="K34:M35"/>
    <mergeCell ref="L53:M53"/>
    <mergeCell ref="D131:E131"/>
    <mergeCell ref="D132:E132"/>
    <mergeCell ref="K131:L131"/>
  </mergeCells>
  <phoneticPr fontId="1"/>
  <pageMargins left="0.7" right="0.16" top="0.75" bottom="0.75" header="0.3" footer="0.3"/>
  <pageSetup paperSize="9" scale="56" orientation="portrait" r:id="rId1"/>
  <rowBreaks count="2" manualBreakCount="2">
    <brk id="78" min="1" max="20" man="1"/>
    <brk id="154" min="1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ｽｸﾘｰﾆﾝｸﾞ</vt:lpstr>
      <vt:lpstr>最適化</vt:lpstr>
      <vt:lpstr>ｽｸﾘｰﾆﾝｸﾞ!Print_Area</vt:lpstr>
      <vt:lpstr>最適化!Print_Area</vt:lpstr>
      <vt:lpstr>表紙!Print_Area</vt:lpstr>
    </vt:vector>
  </TitlesOfParts>
  <Manager>高垣　恵介</Manager>
  <Company>田辺三菱製薬㈱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(受講者記入用)演習用データ解析</dc:title>
  <dc:creator>takagaki.keisuke@mm.mt-pharma.co.jp</dc:creator>
  <cp:keywords>製剤処方・プロセスの最適化検討FG</cp:keywords>
  <cp:lastModifiedBy>Yoshinori Onuki</cp:lastModifiedBy>
  <cp:lastPrinted>2019-11-28T10:35:34Z</cp:lastPrinted>
  <dcterms:created xsi:type="dcterms:W3CDTF">2016-09-01T06:49:29Z</dcterms:created>
  <dcterms:modified xsi:type="dcterms:W3CDTF">2020-07-19T04:10:13Z</dcterms:modified>
</cp:coreProperties>
</file>